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mc:AlternateContent xmlns:mc="http://schemas.openxmlformats.org/markup-compatibility/2006">
    <mc:Choice Requires="x15">
      <x15ac:absPath xmlns:x15ac="http://schemas.microsoft.com/office/spreadsheetml/2010/11/ac" url="C:\Users\sara\Downloads\"/>
    </mc:Choice>
  </mc:AlternateContent>
  <xr:revisionPtr revIDLastSave="0" documentId="13_ncr:1_{B61CAE10-50E5-4999-9B02-4E453AF20967}" xr6:coauthVersionLast="47" xr6:coauthVersionMax="47" xr10:uidLastSave="{00000000-0000-0000-0000-000000000000}"/>
  <bookViews>
    <workbookView xWindow="-120" yWindow="-120" windowWidth="29040" windowHeight="15720" firstSheet="2" activeTab="2" xr2:uid="{00000000-000D-0000-FFFF-FFFF00000000}"/>
  </bookViews>
  <sheets>
    <sheet name="Febrero 2016 con form" sheetId="3" state="hidden" r:id="rId1"/>
    <sheet name="julio 2016 sin formulas" sheetId="5" state="hidden" r:id="rId2"/>
    <sheet name="publicacion aseo 2026" sheetId="6" r:id="rId3"/>
  </sheets>
  <externalReferences>
    <externalReference r:id="rId4"/>
  </externalReferenc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28" i="6" l="1"/>
  <c r="I28" i="6"/>
  <c r="H28" i="6"/>
  <c r="F28" i="6"/>
  <c r="D28" i="6"/>
  <c r="A28" i="6"/>
  <c r="L8" i="6" l="1"/>
  <c r="M28" i="6" l="1"/>
  <c r="K8" i="6"/>
  <c r="M8" i="6"/>
  <c r="J13" i="3"/>
  <c r="L13" i="3"/>
  <c r="J17" i="3"/>
  <c r="J16" i="3"/>
  <c r="F7" i="3"/>
  <c r="J7" i="3" s="1"/>
  <c r="M7" i="3" s="1"/>
  <c r="L7" i="3"/>
  <c r="D26" i="3" s="1"/>
  <c r="I7" i="3"/>
  <c r="H7" i="3"/>
  <c r="D7" i="3"/>
  <c r="B7" i="3"/>
  <c r="A7" i="3"/>
  <c r="J14" i="3"/>
  <c r="J15" i="3"/>
  <c r="J18" i="3"/>
  <c r="L18" i="3"/>
  <c r="J19" i="3"/>
  <c r="L19" i="3"/>
  <c r="J20" i="3"/>
  <c r="L20" i="3"/>
  <c r="M20" i="3"/>
  <c r="J12" i="3"/>
  <c r="L12" i="3"/>
  <c r="M12" i="3"/>
  <c r="L15" i="3"/>
  <c r="M15" i="3"/>
  <c r="L16" i="3"/>
  <c r="M16" i="3"/>
  <c r="L14" i="3"/>
  <c r="M14" i="3"/>
  <c r="L17" i="3"/>
  <c r="M17" i="3"/>
  <c r="M18" i="3"/>
  <c r="M19" i="3"/>
  <c r="M13" i="3"/>
  <c r="K7" i="3" l="1"/>
  <c r="D24" i="3"/>
  <c r="D25" i="3"/>
  <c r="K28" i="6"/>
  <c r="L28" i="6"/>
  <c r="D49" i="6" l="1"/>
  <c r="D48" i="6"/>
  <c r="D50" i="6"/>
</calcChain>
</file>

<file path=xl/sharedStrings.xml><?xml version="1.0" encoding="utf-8"?>
<sst xmlns="http://schemas.openxmlformats.org/spreadsheetml/2006/main" count="213" uniqueCount="89">
  <si>
    <t>ESTRATOS Y SECTORES</t>
  </si>
  <si>
    <t>% de Subsidios y/o Contribuciones</t>
  </si>
  <si>
    <t>Residencial Estrato 1</t>
  </si>
  <si>
    <t>Residencial Estrato 2</t>
  </si>
  <si>
    <t>Residencial Estrato 3</t>
  </si>
  <si>
    <t>Residencial Estrato 4</t>
  </si>
  <si>
    <t>Residencial Estrato 5</t>
  </si>
  <si>
    <t>Residencial Estrato 6</t>
  </si>
  <si>
    <t>Costo de Comercialización
CCS ($/Suscriptor)</t>
  </si>
  <si>
    <t>Valor del Subsidio y/o Contribución $/Suscriptor</t>
  </si>
  <si>
    <t>Tarifa $/Suscriptor</t>
  </si>
  <si>
    <t>Neto a pagar $/Suscriptor</t>
  </si>
  <si>
    <t>Costo de Recolección y Transporte
CRT ($/Tonelada)</t>
  </si>
  <si>
    <t>PP Industrial</t>
  </si>
  <si>
    <t>Costo de Barrido y Limpieza CBL ($/Suscriptor)</t>
  </si>
  <si>
    <t>Costo de Limpieza Urbana CLUS ($/Suscriptor)</t>
  </si>
  <si>
    <t>Costo de Disposición Final
CDF ($/Tonelada)</t>
  </si>
  <si>
    <t>TRBL</t>
  </si>
  <si>
    <t>TRLU</t>
  </si>
  <si>
    <t>TRNA</t>
  </si>
  <si>
    <t>TRRA</t>
  </si>
  <si>
    <t>TRA</t>
  </si>
  <si>
    <t>TARIFA</t>
  </si>
  <si>
    <t>FIJA</t>
  </si>
  <si>
    <t>VARIABLE NA</t>
  </si>
  <si>
    <t>APROV</t>
  </si>
  <si>
    <t>Costo de Tratamiento de Lixiviados CTL ($/Tonelada)</t>
  </si>
  <si>
    <t>Valor Base de Remuneración Aprovechamiento VBA ($/Tonelada)</t>
  </si>
  <si>
    <t xml:space="preserve">PP Comercial </t>
  </si>
  <si>
    <t xml:space="preserve">PP Oficial </t>
  </si>
  <si>
    <t>Costo Fijo Total CFT  ($/Suscriptor)</t>
  </si>
  <si>
    <t>Costo Variable No Aprovechables CVNA ($/Tonelada)</t>
  </si>
  <si>
    <t>GP Comercial ($/ton)</t>
  </si>
  <si>
    <t>GP Industrial ($/ton)</t>
  </si>
  <si>
    <t>GP Oficial ($/ton)</t>
  </si>
  <si>
    <t>Las tarifas techo de los Grandes Productores Aforados serán las siguientes:</t>
  </si>
  <si>
    <t>GRAN PRODUCTOR AFORADO ($/ton)</t>
  </si>
  <si>
    <t>VALOR A PAGAR</t>
  </si>
  <si>
    <t>De las anteriores tablas se eniende que:</t>
  </si>
  <si>
    <r>
      <rPr>
        <b/>
        <sz val="8"/>
        <color theme="1"/>
        <rFont val="Calibri"/>
        <family val="2"/>
        <scheme val="minor"/>
      </rPr>
      <t>TRBL:</t>
    </r>
    <r>
      <rPr>
        <sz val="8"/>
        <color theme="1"/>
        <rFont val="Calibri"/>
        <family val="2"/>
        <scheme val="minor"/>
      </rPr>
      <t xml:space="preserve"> Toneladas de Residuos de Barrido y Limpieza por Suscriptor</t>
    </r>
  </si>
  <si>
    <r>
      <rPr>
        <b/>
        <sz val="8"/>
        <color theme="1"/>
        <rFont val="Calibri"/>
        <family val="2"/>
        <scheme val="minor"/>
      </rPr>
      <t xml:space="preserve">TRLU: </t>
    </r>
    <r>
      <rPr>
        <sz val="8"/>
        <color theme="1"/>
        <rFont val="Calibri"/>
        <family val="2"/>
        <scheme val="minor"/>
      </rPr>
      <t>Toneladas de Residuos de Limpieza Urbana por Suscriptor</t>
    </r>
  </si>
  <si>
    <r>
      <rPr>
        <b/>
        <sz val="8"/>
        <color theme="1"/>
        <rFont val="Calibri"/>
        <family val="2"/>
        <scheme val="minor"/>
      </rPr>
      <t xml:space="preserve">TRNA: </t>
    </r>
    <r>
      <rPr>
        <sz val="8"/>
        <color theme="1"/>
        <rFont val="Calibri"/>
        <family val="2"/>
        <scheme val="minor"/>
      </rPr>
      <t xml:space="preserve">Toneladas de Residuos No Aprovechables por Suscriptor </t>
    </r>
  </si>
  <si>
    <r>
      <rPr>
        <b/>
        <sz val="8"/>
        <color theme="1"/>
        <rFont val="Calibri"/>
        <family val="2"/>
        <scheme val="minor"/>
      </rPr>
      <t>TRRA:</t>
    </r>
    <r>
      <rPr>
        <sz val="8"/>
        <color theme="1"/>
        <rFont val="Calibri"/>
        <family val="2"/>
        <scheme val="minor"/>
      </rPr>
      <t xml:space="preserve"> Toneladas de Residuos de Rechazo del Aprovechamiento por Suscriptor</t>
    </r>
  </si>
  <si>
    <r>
      <rPr>
        <b/>
        <sz val="8"/>
        <color theme="1"/>
        <rFont val="Calibri"/>
        <family val="2"/>
        <scheme val="minor"/>
      </rPr>
      <t>NOTA 1:</t>
    </r>
    <r>
      <rPr>
        <sz val="8"/>
        <color theme="1"/>
        <rFont val="Calibri"/>
        <family val="2"/>
        <scheme val="minor"/>
      </rPr>
      <t xml:space="preserve"> Los valores negativos indican que se está aplicando un Subsidio y los positivos hacen referencia a un aporte solidario.</t>
    </r>
  </si>
  <si>
    <r>
      <rPr>
        <b/>
        <sz val="8"/>
        <color theme="1"/>
        <rFont val="Calibri"/>
        <family val="2"/>
        <scheme val="minor"/>
      </rPr>
      <t>TRA:</t>
    </r>
    <r>
      <rPr>
        <sz val="8"/>
        <color theme="1"/>
        <rFont val="Calibri"/>
        <family val="2"/>
        <scheme val="minor"/>
      </rPr>
      <t xml:space="preserve"> Toneladas de Residuos Aprovechadas</t>
    </r>
  </si>
  <si>
    <r>
      <rPr>
        <b/>
        <sz val="8"/>
        <color theme="1"/>
        <rFont val="Calibri"/>
        <family val="2"/>
        <scheme val="minor"/>
      </rPr>
      <t xml:space="preserve">NOTA 2: </t>
    </r>
    <r>
      <rPr>
        <sz val="8"/>
        <color theme="1"/>
        <rFont val="Calibri"/>
        <family val="2"/>
        <scheme val="minor"/>
      </rPr>
      <t>Según lo reglamentado en el artículo 125 de la Ley 142 de 1994 y Título III de la Resolución CRA 720 de 2015, los Costos de Referencia se actualizarán cada vez que los índices acumulados (SMLV, IPC, IPCC, IOEXP) se incrementen en un porcentaje mayor o igual al 3% según información oficial reportada por el DANE. A su vez, las tarifas presentaran movilidad mensual dependiendo de las variables tarifarias contenidas en la Res CRA 720/15. Se aplican los porcentajes vigentes de Aportes y Subsidios para el servicio de aseo reglamentados mediante Acuerdo Municipal No. 025 de 2012</t>
    </r>
  </si>
  <si>
    <t>COSTOS DE REFERENCIA A $ DE JUNIO DE 2016:</t>
  </si>
  <si>
    <t>TARIFA A APLICAR* POR ESTRATO Y CLASE DE USO DESPUES DE SUBSIDIOS O CONTRIBUCIONES. TARIFAS A $ DE JUNIO DE 2016</t>
  </si>
  <si>
    <t>En cumplimiento de lo dispuesto en la Resolución CRA 403 de 2006, a continuación se publican los costos, tarifas y factores de aportes y subsidios aplicables en el servicio público de aseo para el mes de Junio de 2016 (facturado en el mes de Julio de 2016).</t>
  </si>
  <si>
    <t>Estos parámetros y variables estructurados conforme a las Resoluciones CRA 720 de 2015 y CRA 751 de 2016, los cuales fueron adoptados para el municipio de Armenia por el Acuerdo de Junta Directiva No. 05 del 04 de marzo de 2016.</t>
  </si>
  <si>
    <t>Vale la pena resaltar que se preservan los porcentajes de aportes y subsidios reglamentados por el Honorable Concejo Municipal mediante Acuerdo No. 025 del 2012.</t>
  </si>
  <si>
    <r>
      <rPr>
        <b/>
        <sz val="12"/>
        <color theme="1"/>
        <rFont val="Calibri"/>
        <family val="2"/>
        <scheme val="minor"/>
      </rPr>
      <t>EMPRESAS PÚBLICAS DE ARMENIA E.S.P. INFORMA A LOS USUARIOS</t>
    </r>
    <r>
      <rPr>
        <sz val="12"/>
        <color theme="1"/>
        <rFont val="Calibri"/>
        <family val="2"/>
        <scheme val="minor"/>
      </rPr>
      <t xml:space="preserve">                                                                                                                                                                                   </t>
    </r>
  </si>
  <si>
    <t>En cumplimiento de lo dispuesto en la Resolución CRA 403 de 2006, a continuación se publican los costos, tarifas y factores de aportes y subsidios aplicables en el servicio público de aseo para el mes de Enero de 2017 (facturado en el mes de Febrero de 2017).</t>
  </si>
  <si>
    <t>Conforme a lo dispuesto en el Acuerdo Municipal No. 067 de noviembre 13 de 2016, se modificaron los porcentajes de subsidios de los usuarios estratos 1, 2 y 3, así como los porcentajes de aportes solidarios de los usuarios estratos 5 y 6 para el servicio público domiciliario de aseo en todo el municipio de Armenia.Vale la pena resaltar que se preservan los porcentajes de aportes y subsidios reglamentados por el Honorable Concejo Municipal mediante Acuerdo No. 025 del 2012.</t>
  </si>
  <si>
    <t>COSTOS DE REFERENCIA A $ DE ENERO DE 2017:</t>
  </si>
  <si>
    <r>
      <rPr>
        <b/>
        <sz val="8"/>
        <color theme="1"/>
        <rFont val="Calibri"/>
        <family val="2"/>
        <scheme val="minor"/>
      </rPr>
      <t xml:space="preserve">NOTA 2: </t>
    </r>
    <r>
      <rPr>
        <sz val="8"/>
        <color theme="1"/>
        <rFont val="Calibri"/>
        <family val="2"/>
        <scheme val="minor"/>
      </rPr>
      <t>Según lo reglamentado en el artículo 125 de la Ley 142 de 1994 y Título III de la Resolución CRA 720 de 2015, los Costos de Referencia se actualizarán cada vez que los índices acumulados (SMLV, IPC, IPCC, IOEXP) se incrementen en un porcentaje mayor o igual al 3% según información oficial reportada por el DANE. A su vez, las tarifas presentaran movilidad mensual dependiendo de las variables tarifarias contenidas en la Res CRA 720/15.</t>
    </r>
  </si>
  <si>
    <t>TRBL: Toneladas de Residuos de Barrido y Limpieza por Suscriptor</t>
  </si>
  <si>
    <t>TRLU: Toneladas de Residuos de Limpieza Urbana por Suscriptor</t>
  </si>
  <si>
    <t xml:space="preserve">TRNA: Toneladas de Residuos No Aprovechables por Suscriptor </t>
  </si>
  <si>
    <t>TRRA: Toneladas de Residuos de Rechazo del Aprovechamiento por Suscriptor</t>
  </si>
  <si>
    <t>TRA: Toneladas de Residuos Aprovechadas</t>
  </si>
  <si>
    <t>TARIFA A APLICAR* POR ESTRATO Y CLASE DE USO DESPUES DE SUBSIDIOS O CONTRIBUCIONES. TARIFAS A $ DE ENERO DE 2017</t>
  </si>
  <si>
    <r>
      <rPr>
        <b/>
        <sz val="8"/>
        <color theme="1"/>
        <rFont val="Calibri"/>
        <family val="2"/>
        <scheme val="minor"/>
      </rPr>
      <t>NOTA 2:</t>
    </r>
    <r>
      <rPr>
        <sz val="8"/>
        <color theme="1"/>
        <rFont val="Calibri"/>
        <family val="2"/>
        <scheme val="minor"/>
      </rPr>
      <t xml:space="preserve"> Según lo reglamentado en el artículo 125 de la Ley 142 de 1994 y Título III de la Resolución CRA 720 de 2015, los Costos de Referencia se actualizarán cada vez que los índices acumulados (SMLV, IPC, IPCC, IOEXP) se incrementen en un porcentaje mayor o igual al 3% según información oficial reportada por el DANE. A su vez, las tarifas presentaran movilidad mensual dependiendo de las variables tarifarias contenidas en la Res CRA 720/15.</t>
    </r>
  </si>
  <si>
    <t>Costo de Barrido y Limpieza CBLS ($/Suscriptor)</t>
  </si>
  <si>
    <t>.</t>
  </si>
  <si>
    <t>TARIFA A APLICAR POR ESTRATO Y CLASE DE USO DESPUES DE SUBSIDIOS O CONTRIBUCIONES</t>
  </si>
  <si>
    <t>LA EMPRESA DE SERVICIOS PÚBLICOS DE SAN JOSÉ DE LA MARINILLA E.S.P.</t>
  </si>
  <si>
    <t>Estos parámetros y variables son estructurados conforme a las Resoluciones CRA 720 de 2015 y CRA 751 de 2016, fueron adoptados para el municipio de Marinilla.</t>
  </si>
  <si>
    <t>Pequeño Productor Comercial 1</t>
  </si>
  <si>
    <t>Pequeño Productor Comercial 2</t>
  </si>
  <si>
    <t>Pequeño Productor Industrial 1</t>
  </si>
  <si>
    <t>Pequeño Productor Industrial 2</t>
  </si>
  <si>
    <t>Pequeño Productor Oficial 1</t>
  </si>
  <si>
    <t>Pequeño Productor Oficial 2</t>
  </si>
  <si>
    <t>Capacidad del Sitio de Disposición final</t>
  </si>
  <si>
    <t>•  	Nombre del Sitio de Disposición Final:</t>
  </si>
  <si>
    <t>•	  Resolución Autoridad Ambiental:</t>
  </si>
  <si>
    <t>•  Vida Útil Promedio (m3):</t>
  </si>
  <si>
    <t>•  Vida Útil Promedio (Años):</t>
  </si>
  <si>
    <t>Respecto a los aportes y subsidios, se continúan aplicando los porcentajes reglamentados por el Honorable Concejo Municipal mediante Acuerdo No. 017de diciembre 26 de 2022.</t>
  </si>
  <si>
    <r>
      <rPr>
        <b/>
        <sz val="8"/>
        <color theme="1"/>
        <rFont val="Calibri"/>
        <family val="2"/>
        <scheme val="minor"/>
      </rPr>
      <t>NOTA 3</t>
    </r>
    <r>
      <rPr>
        <sz val="8"/>
        <color theme="1"/>
        <rFont val="Calibri"/>
        <family val="2"/>
        <scheme val="minor"/>
      </rPr>
      <t>: Los valores anteriormente informados son estimados y pueden cambiar mensualmente por la variación en los siguientes parámetros: •	Actualización de costos de referencia por alguno de sus índices (SMMLV, IPC, IPCC, IOAMB). •	Variaciones en los costos de disposición final y tratamiento de lixiviados reportados por el operador del relleno sanitario, •	Toneladas efectivamente aprovechadas reportadas por la Superservicios, •	Aplicación de retroactivos y devoluciones tarifarias (aprovechables y no aprovechables) •	Áreas de lavado intervenidas, •	Valor del metro cúbico de agua utilizado en el lavado público, •.	Mantenimiento e instalación de cestas públicas, •	Áreas de corte de césped intervenido.</t>
    </r>
  </si>
  <si>
    <r>
      <rPr>
        <b/>
        <sz val="8"/>
        <color theme="1"/>
        <rFont val="Calibri"/>
        <family val="2"/>
        <scheme val="minor"/>
      </rPr>
      <t>NOTA 3</t>
    </r>
    <r>
      <rPr>
        <sz val="8"/>
        <color theme="1"/>
        <rFont val="Calibri"/>
        <family val="2"/>
        <scheme val="minor"/>
      </rPr>
      <t>: Dentro del Costo de Disposición Final se está incluyendo el cobro del Incentivo al aprovechamiento y tratamiento de residuos (VIAT), dando cumplimiento al decreto 2412 de 2018 Y 802 de 2022 del Ministerio de Vivienda Ciudad y Territorio.</t>
    </r>
  </si>
  <si>
    <t>En cumplimiento a lo dispuesto en las Resoluciones CRA 151 de 2001 y Resolución CRA 403 de 2006 "Información periódica a los usuarios", ESPA – ESP informa a todos sus usuarios los costos de referencia aplicables para el mes de JULIO de 2026 en los servicios públicos de Aseo.</t>
  </si>
  <si>
    <t>COSTOS DE REFERENCIA A $ DE JULIO 2026 FACTURADOS CON EL SERVICIO DE ACUEDUCTO EN EL MES DE AGOSTO DE 2026</t>
  </si>
  <si>
    <t>COSTOS DE REFERENCIA A $ DE JULIO DE 2026 FACTURADOS CON EL SERVICIO DE ENERGIA  EN EL MES DE AGOSTO DE 2026</t>
  </si>
  <si>
    <t>Relleno sanitario y granja ambiental los saltos</t>
  </si>
  <si>
    <t>Resolución 112-0406 del 13 de febrero de 2007</t>
  </si>
  <si>
    <t>volumen disponible aproximado 236724.90 m3</t>
  </si>
  <si>
    <t>6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</si>
</sst>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_(* \(#,##0.00\);_(* &quot;-&quot;??_);_(@_)"/>
    <numFmt numFmtId="165" formatCode="#,##0.0000"/>
    <numFmt numFmtId="166" formatCode="[$$-240A]#,##0.00"/>
    <numFmt numFmtId="167" formatCode="[$$-240A]\ #,##0.00"/>
    <numFmt numFmtId="168" formatCode="&quot;$&quot;#,##0.00"/>
    <numFmt numFmtId="169" formatCode="&quot;$&quot;\ #,##0.00"/>
  </numFmts>
  <fonts count="10" x14ac:knownFonts="1">
    <font>
      <sz val="11"/>
      <color theme="1"/>
      <name val="Calibri"/>
      <family val="2"/>
      <scheme val="minor"/>
    </font>
    <font>
      <sz val="12"/>
      <color theme="1"/>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sz val="12"/>
      <color theme="1"/>
      <name val="Calibri"/>
      <family val="2"/>
      <scheme val="minor"/>
    </font>
    <font>
      <b/>
      <sz val="12"/>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s>
  <cellStyleXfs count="5">
    <xf numFmtId="0" fontId="0" fillId="0" borderId="0"/>
    <xf numFmtId="164" fontId="2" fillId="0" borderId="0" applyFon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6">
    <xf numFmtId="0" fontId="0" fillId="0" borderId="0" xfId="0"/>
    <xf numFmtId="0" fontId="3" fillId="0" borderId="2" xfId="0" applyFont="1" applyBorder="1" applyAlignment="1">
      <alignment horizontal="left" vertical="center" wrapText="1"/>
    </xf>
    <xf numFmtId="0" fontId="3" fillId="0" borderId="0" xfId="0" applyFont="1" applyAlignment="1">
      <alignment vertical="center" wrapText="1"/>
    </xf>
    <xf numFmtId="10" fontId="3" fillId="3" borderId="3" xfId="2" applyNumberFormat="1" applyFont="1" applyFill="1" applyBorder="1" applyAlignment="1">
      <alignment horizontal="center" vertical="center" wrapText="1"/>
    </xf>
    <xf numFmtId="165" fontId="3" fillId="3" borderId="2" xfId="0" applyNumberFormat="1"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10" xfId="0" applyFont="1" applyBorder="1" applyAlignment="1">
      <alignment horizontal="center" vertical="center" wrapText="1"/>
    </xf>
    <xf numFmtId="0" fontId="3" fillId="0" borderId="13" xfId="0" applyFont="1" applyBorder="1" applyAlignment="1">
      <alignment horizontal="left" vertical="center"/>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vertical="center"/>
    </xf>
    <xf numFmtId="0" fontId="3" fillId="0" borderId="0" xfId="0" applyFont="1" applyAlignment="1">
      <alignment vertic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3" borderId="0" xfId="0" applyFont="1" applyFill="1" applyAlignment="1">
      <alignment horizontal="left" vertical="center" wrapText="1"/>
    </xf>
    <xf numFmtId="0" fontId="0" fillId="0" borderId="0" xfId="0" applyAlignment="1">
      <alignment horizontal="center" vertical="center" wrapText="1"/>
    </xf>
    <xf numFmtId="166" fontId="3" fillId="3" borderId="3" xfId="1" applyNumberFormat="1" applyFont="1" applyFill="1" applyBorder="1" applyAlignment="1">
      <alignment horizontal="center" vertical="center" wrapText="1"/>
    </xf>
    <xf numFmtId="166" fontId="3" fillId="3" borderId="2" xfId="1" applyNumberFormat="1" applyFont="1" applyFill="1" applyBorder="1" applyAlignment="1">
      <alignment horizontal="center" vertical="center" wrapText="1"/>
    </xf>
    <xf numFmtId="166" fontId="3" fillId="3" borderId="2" xfId="0" applyNumberFormat="1" applyFont="1" applyFill="1" applyBorder="1" applyAlignment="1">
      <alignment horizontal="center" vertical="center" wrapText="1"/>
    </xf>
    <xf numFmtId="166" fontId="4" fillId="3" borderId="2" xfId="1" applyNumberFormat="1" applyFont="1" applyFill="1" applyBorder="1" applyAlignment="1">
      <alignment horizontal="center" vertical="center" wrapText="1"/>
    </xf>
    <xf numFmtId="0" fontId="0" fillId="0" borderId="5" xfId="0" applyBorder="1" applyAlignment="1">
      <alignment horizontal="center" vertical="center" wrapText="1"/>
    </xf>
    <xf numFmtId="166" fontId="3" fillId="3" borderId="0" xfId="1" applyNumberFormat="1" applyFont="1" applyFill="1" applyBorder="1" applyAlignment="1">
      <alignment horizontal="center" vertical="center" wrapText="1"/>
    </xf>
    <xf numFmtId="0" fontId="3" fillId="0" borderId="7" xfId="0" applyFont="1" applyBorder="1" applyAlignment="1">
      <alignment horizontal="left" vertical="center"/>
    </xf>
    <xf numFmtId="0" fontId="0" fillId="0" borderId="1" xfId="0" applyBorder="1" applyAlignment="1">
      <alignment horizontal="center" vertical="center" wrapText="1"/>
    </xf>
    <xf numFmtId="0" fontId="3" fillId="3" borderId="0" xfId="0" applyFont="1" applyFill="1" applyAlignment="1">
      <alignment vertical="center" wrapText="1"/>
    </xf>
    <xf numFmtId="4" fontId="0" fillId="0" borderId="0" xfId="0" applyNumberFormat="1" applyAlignment="1">
      <alignment horizontal="center" vertical="center" wrapText="1"/>
    </xf>
    <xf numFmtId="167" fontId="3" fillId="3" borderId="2"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0" fillId="3" borderId="0" xfId="0" applyFill="1" applyAlignment="1">
      <alignment horizontal="center" vertical="center" wrapText="1"/>
    </xf>
    <xf numFmtId="0" fontId="3" fillId="3" borderId="13" xfId="0" applyFont="1" applyFill="1" applyBorder="1" applyAlignment="1">
      <alignment horizontal="left" vertical="center"/>
    </xf>
    <xf numFmtId="0" fontId="3" fillId="3" borderId="14" xfId="0" applyFont="1" applyFill="1" applyBorder="1" applyAlignment="1">
      <alignment horizontal="center" vertical="center" wrapText="1"/>
    </xf>
    <xf numFmtId="0" fontId="0" fillId="3" borderId="1" xfId="0"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0" fillId="3" borderId="5" xfId="0"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9" xfId="0" applyFont="1" applyFill="1" applyBorder="1" applyAlignment="1">
      <alignment horizontal="left" vertical="center"/>
    </xf>
    <xf numFmtId="0" fontId="3" fillId="3" borderId="0" xfId="0" applyFont="1" applyFill="1" applyAlignment="1">
      <alignment horizontal="left" vertical="center"/>
    </xf>
    <xf numFmtId="0" fontId="9" fillId="3" borderId="0" xfId="0" applyFont="1" applyFill="1" applyAlignment="1">
      <alignment horizontal="left" vertical="center"/>
    </xf>
    <xf numFmtId="0" fontId="4" fillId="0" borderId="1" xfId="0" applyFont="1" applyBorder="1" applyAlignment="1">
      <alignment vertical="center"/>
    </xf>
    <xf numFmtId="0" fontId="4" fillId="3" borderId="6" xfId="0" applyFont="1" applyFill="1" applyBorder="1" applyAlignment="1">
      <alignment horizontal="left" vertical="center"/>
    </xf>
    <xf numFmtId="0" fontId="3" fillId="3" borderId="0" xfId="0" applyFont="1" applyFill="1" applyAlignment="1">
      <alignment horizontal="left" vertical="center"/>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168" fontId="3" fillId="3" borderId="3" xfId="1" applyNumberFormat="1" applyFont="1" applyFill="1" applyBorder="1" applyAlignment="1">
      <alignment horizontal="center" vertical="center" wrapText="1"/>
    </xf>
    <xf numFmtId="168" fontId="3" fillId="3" borderId="4" xfId="1"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3" borderId="2" xfId="0" applyFont="1" applyFill="1" applyBorder="1" applyAlignment="1">
      <alignment horizontal="left" vertical="center" wrapText="1"/>
    </xf>
    <xf numFmtId="169" fontId="3" fillId="3" borderId="2" xfId="1" applyNumberFormat="1" applyFont="1" applyFill="1" applyBorder="1" applyAlignment="1">
      <alignment horizontal="center" vertical="center" wrapText="1"/>
    </xf>
    <xf numFmtId="0" fontId="4" fillId="2" borderId="2" xfId="0" applyFont="1" applyFill="1" applyBorder="1" applyAlignment="1">
      <alignment horizontal="center" vertical="center"/>
    </xf>
    <xf numFmtId="0" fontId="3" fillId="3" borderId="3"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8" fillId="0" borderId="2" xfId="0" applyFont="1" applyBorder="1" applyAlignment="1">
      <alignment horizontal="center" vertical="center" wrapText="1"/>
    </xf>
    <xf numFmtId="0" fontId="3" fillId="3" borderId="0" xfId="0" applyFont="1" applyFill="1" applyAlignment="1">
      <alignment horizontal="center" vertical="center" wrapText="1"/>
    </xf>
    <xf numFmtId="0" fontId="3" fillId="3" borderId="2" xfId="0" applyFont="1" applyFill="1" applyBorder="1" applyAlignment="1">
      <alignment horizontal="justify"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0" xfId="0" applyFont="1" applyAlignment="1">
      <alignment horizontal="left" vertical="center" wrapText="1"/>
    </xf>
    <xf numFmtId="166" fontId="3" fillId="3" borderId="2" xfId="1" applyNumberFormat="1" applyFont="1" applyFill="1" applyBorder="1" applyAlignment="1">
      <alignment horizontal="center" vertical="center" wrapText="1"/>
    </xf>
    <xf numFmtId="166" fontId="3" fillId="3" borderId="3" xfId="1" applyNumberFormat="1" applyFont="1" applyFill="1" applyBorder="1" applyAlignment="1">
      <alignment horizontal="center" vertical="center" wrapText="1"/>
    </xf>
    <xf numFmtId="166" fontId="3" fillId="3" borderId="4" xfId="1" applyNumberFormat="1" applyFont="1" applyFill="1" applyBorder="1" applyAlignment="1">
      <alignment horizontal="center" vertical="center" wrapText="1"/>
    </xf>
    <xf numFmtId="0" fontId="7" fillId="0" borderId="0" xfId="0" applyFont="1" applyAlignment="1">
      <alignment horizontal="center" vertical="center" wrapText="1"/>
    </xf>
    <xf numFmtId="0" fontId="3" fillId="3" borderId="0" xfId="0" applyFont="1" applyFill="1" applyAlignment="1">
      <alignment horizontal="justify" vertical="center" wrapText="1"/>
    </xf>
    <xf numFmtId="0" fontId="3" fillId="3" borderId="1" xfId="0" applyFont="1" applyFill="1" applyBorder="1" applyAlignment="1">
      <alignment horizontal="left" vertical="center" wrapText="1"/>
    </xf>
    <xf numFmtId="0" fontId="3" fillId="0" borderId="0" xfId="0" applyFont="1" applyAlignment="1">
      <alignment horizontal="justify" vertical="center" wrapText="1"/>
    </xf>
  </cellXfs>
  <cellStyles count="5">
    <cellStyle name="Hipervínculo" xfId="3" builtinId="8" hidden="1"/>
    <cellStyle name="Hipervínculo visitado" xfId="4" builtinId="9" hidden="1"/>
    <cellStyle name="Millares" xfId="1" builtinId="3"/>
    <cellStyle name="Normal" xfId="0" builtinId="0"/>
    <cellStyle name="Porcentaje" xfId="2" builtinId="5"/>
  </cellStyles>
  <dxfs count="0"/>
  <tableStyles count="1" defaultTableStyle="TableStyleMedium2" defaultPivotStyle="PivotStyleLight16">
    <tableStyle name="Invisible" pivot="0" table="0" count="0" xr9:uid="{AFA9AB3A-5F9D-4A89-A612-BBF65887CD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119783</xdr:colOff>
      <xdr:row>0</xdr:row>
      <xdr:rowOff>19874</xdr:rowOff>
    </xdr:from>
    <xdr:to>
      <xdr:col>1</xdr:col>
      <xdr:colOff>0</xdr:colOff>
      <xdr:row>2</xdr:row>
      <xdr:rowOff>242422</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783" y="19874"/>
          <a:ext cx="794617" cy="755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698500</xdr:colOff>
      <xdr:row>29</xdr:row>
      <xdr:rowOff>450850</xdr:rowOff>
    </xdr:from>
    <xdr:to>
      <xdr:col>12</xdr:col>
      <xdr:colOff>806450</xdr:colOff>
      <xdr:row>31</xdr:row>
      <xdr:rowOff>0</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80250" y="6889750"/>
          <a:ext cx="869950"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68983</xdr:colOff>
      <xdr:row>0</xdr:row>
      <xdr:rowOff>121474</xdr:rowOff>
    </xdr:from>
    <xdr:to>
      <xdr:col>0</xdr:col>
      <xdr:colOff>863600</xdr:colOff>
      <xdr:row>3</xdr:row>
      <xdr:rowOff>7472</xdr:rowOff>
    </xdr:to>
    <xdr:pic>
      <xdr:nvPicPr>
        <xdr:cNvPr id="2" name="2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83" y="121474"/>
          <a:ext cx="794617" cy="752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698500</xdr:colOff>
      <xdr:row>29</xdr:row>
      <xdr:rowOff>450850</xdr:rowOff>
    </xdr:from>
    <xdr:to>
      <xdr:col>12</xdr:col>
      <xdr:colOff>806450</xdr:colOff>
      <xdr:row>31</xdr:row>
      <xdr:rowOff>0</xdr:rowOff>
    </xdr:to>
    <xdr:pic>
      <xdr:nvPicPr>
        <xdr:cNvPr id="3" name="2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70725" y="6689725"/>
          <a:ext cx="869950" cy="32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316567</xdr:colOff>
      <xdr:row>3</xdr:row>
      <xdr:rowOff>222436</xdr:rowOff>
    </xdr:from>
    <xdr:to>
      <xdr:col>0</xdr:col>
      <xdr:colOff>1008717</xdr:colOff>
      <xdr:row>4</xdr:row>
      <xdr:rowOff>244661</xdr:rowOff>
    </xdr:to>
    <xdr:pic>
      <xdr:nvPicPr>
        <xdr:cNvPr id="3" name="2 Imagen">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567" y="832036"/>
          <a:ext cx="692150" cy="2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1478554</xdr:colOff>
      <xdr:row>3</xdr:row>
      <xdr:rowOff>212976</xdr:rowOff>
    </xdr:to>
    <xdr:pic>
      <xdr:nvPicPr>
        <xdr:cNvPr id="4" name="Imagen 3">
          <a:extLst>
            <a:ext uri="{FF2B5EF4-FFF2-40B4-BE49-F238E27FC236}">
              <a16:creationId xmlns:a16="http://schemas.microsoft.com/office/drawing/2014/main" id="{F32E5BB0-E63F-47E4-9C43-8F2D075C4B95}"/>
            </a:ext>
          </a:extLst>
        </xdr:cNvPr>
        <xdr:cNvPicPr>
          <a:picLocks noChangeAspect="1"/>
        </xdr:cNvPicPr>
      </xdr:nvPicPr>
      <xdr:blipFill>
        <a:blip xmlns:r="http://schemas.openxmlformats.org/officeDocument/2006/relationships" r:embed="rId2"/>
        <a:stretch>
          <a:fillRect/>
        </a:stretch>
      </xdr:blipFill>
      <xdr:spPr>
        <a:xfrm>
          <a:off x="0" y="0"/>
          <a:ext cx="1478554" cy="8225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OSTOS%20Y%20TARIFAS/COSTOS%202017/TARIFAS%20ASEO/Febrero%202017/DATOS%20GENERALES%20ASEO%20EPA%20ENE%2017%20(2).xlsx" TargetMode="External"/><Relationship Id="rId1" Type="http://schemas.openxmlformats.org/officeDocument/2006/relationships/externalLinkPath" Target="/COSTOS%20Y%20TARIFAS/COSTOS%202017/TARIFAS%20ASEO/Febrero%202017/DATOS%20GENERALES%20ASEO%20EPA%20ENE%2017%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CONSUMOS FACTURABLES"/>
      <sheetName val="2. INVENTARIOS"/>
      <sheetName val="3. AFOROS"/>
      <sheetName val="4. OTROS DATOS"/>
      <sheetName val="5. SUSCRIPTORES"/>
      <sheetName val="6. COSTOS"/>
      <sheetName val="7. TARIFAS"/>
    </sheetNames>
    <sheetDataSet>
      <sheetData sheetId="0"/>
      <sheetData sheetId="1"/>
      <sheetData sheetId="2"/>
      <sheetData sheetId="3"/>
      <sheetData sheetId="4"/>
      <sheetData sheetId="5">
        <row r="4">
          <cell r="F4">
            <v>1363.5433257882487</v>
          </cell>
        </row>
        <row r="5">
          <cell r="F5">
            <v>6228.3671729140224</v>
          </cell>
        </row>
        <row r="6">
          <cell r="F6">
            <v>749.01433874449833</v>
          </cell>
        </row>
        <row r="7">
          <cell r="F7">
            <v>92329.289501355743</v>
          </cell>
        </row>
        <row r="8">
          <cell r="F8">
            <v>37774.231999999996</v>
          </cell>
        </row>
        <row r="9">
          <cell r="F9">
            <v>0</v>
          </cell>
        </row>
        <row r="11">
          <cell r="F11">
            <v>130103.52150135575</v>
          </cell>
        </row>
      </sheetData>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A1:N30"/>
  <sheetViews>
    <sheetView showGridLines="0" zoomScale="150" zoomScaleNormal="150" zoomScalePageLayoutView="150" workbookViewId="0">
      <selection activeCell="M17" sqref="M17"/>
    </sheetView>
  </sheetViews>
  <sheetFormatPr baseColWidth="10" defaultColWidth="11.28515625" defaultRowHeight="15" x14ac:dyDescent="0.25"/>
  <cols>
    <col min="1" max="1" width="13.7109375" style="21" customWidth="1"/>
    <col min="2" max="6" width="6" style="21" customWidth="1"/>
    <col min="7" max="7" width="9" style="21" customWidth="1"/>
    <col min="8" max="9" width="10" style="21" customWidth="1"/>
    <col min="10" max="10" width="12.140625" style="21" customWidth="1"/>
    <col min="11" max="11" width="10.7109375" style="21" customWidth="1"/>
    <col min="12" max="12" width="11.28515625" style="21" customWidth="1"/>
    <col min="13" max="13" width="12.140625" style="21" customWidth="1"/>
    <col min="14" max="16384" width="11.28515625" style="21"/>
  </cols>
  <sheetData>
    <row r="1" spans="1:14" ht="19.5" customHeight="1" x14ac:dyDescent="0.25">
      <c r="A1" s="56"/>
      <c r="B1" s="72" t="s">
        <v>51</v>
      </c>
      <c r="C1" s="72"/>
      <c r="D1" s="72"/>
      <c r="E1" s="72"/>
      <c r="F1" s="72"/>
      <c r="G1" s="72"/>
      <c r="H1" s="72"/>
      <c r="I1" s="72"/>
      <c r="J1" s="72"/>
      <c r="K1" s="72"/>
      <c r="L1" s="72"/>
      <c r="M1" s="72"/>
    </row>
    <row r="2" spans="1:14" ht="22.5" customHeight="1" x14ac:dyDescent="0.25">
      <c r="A2" s="56"/>
      <c r="B2" s="73" t="s">
        <v>52</v>
      </c>
      <c r="C2" s="73"/>
      <c r="D2" s="73"/>
      <c r="E2" s="73"/>
      <c r="F2" s="73"/>
      <c r="G2" s="73"/>
      <c r="H2" s="73"/>
      <c r="I2" s="73"/>
      <c r="J2" s="73"/>
      <c r="K2" s="73"/>
      <c r="L2" s="73"/>
      <c r="M2" s="73"/>
    </row>
    <row r="3" spans="1:14" ht="24" customHeight="1" x14ac:dyDescent="0.25">
      <c r="A3" s="56"/>
      <c r="B3" s="73" t="s">
        <v>49</v>
      </c>
      <c r="C3" s="73"/>
      <c r="D3" s="73"/>
      <c r="E3" s="73"/>
      <c r="F3" s="73"/>
      <c r="G3" s="73"/>
      <c r="H3" s="73"/>
      <c r="I3" s="73"/>
      <c r="J3" s="73"/>
      <c r="K3" s="73"/>
      <c r="L3" s="73"/>
      <c r="M3" s="73"/>
    </row>
    <row r="4" spans="1:14" ht="38.25" customHeight="1" x14ac:dyDescent="0.25">
      <c r="B4" s="74" t="s">
        <v>53</v>
      </c>
      <c r="C4" s="74"/>
      <c r="D4" s="74"/>
      <c r="E4" s="74"/>
      <c r="F4" s="74"/>
      <c r="G4" s="74"/>
      <c r="H4" s="74"/>
      <c r="I4" s="74"/>
      <c r="J4" s="74"/>
      <c r="K4" s="74"/>
      <c r="L4" s="74"/>
      <c r="M4" s="74"/>
    </row>
    <row r="5" spans="1:14" x14ac:dyDescent="0.25">
      <c r="A5" s="49" t="s">
        <v>54</v>
      </c>
      <c r="B5" s="49"/>
      <c r="C5" s="49"/>
      <c r="D5" s="49"/>
      <c r="E5" s="49"/>
      <c r="F5" s="49"/>
      <c r="G5" s="49"/>
      <c r="H5" s="49"/>
      <c r="I5" s="49"/>
      <c r="J5" s="49"/>
      <c r="K5" s="49"/>
      <c r="L5" s="49"/>
      <c r="M5" s="49"/>
    </row>
    <row r="6" spans="1:14" ht="55.5" customHeight="1" x14ac:dyDescent="0.25">
      <c r="A6" s="17" t="s">
        <v>14</v>
      </c>
      <c r="B6" s="66" t="s">
        <v>8</v>
      </c>
      <c r="C6" s="67"/>
      <c r="D6" s="66" t="s">
        <v>15</v>
      </c>
      <c r="E6" s="67"/>
      <c r="F6" s="66" t="s">
        <v>12</v>
      </c>
      <c r="G6" s="67"/>
      <c r="H6" s="18" t="s">
        <v>16</v>
      </c>
      <c r="I6" s="18" t="s">
        <v>26</v>
      </c>
      <c r="J6" s="18" t="s">
        <v>27</v>
      </c>
      <c r="K6" s="18" t="s">
        <v>30</v>
      </c>
      <c r="L6" s="18" t="s">
        <v>31</v>
      </c>
      <c r="M6" s="18" t="s">
        <v>27</v>
      </c>
    </row>
    <row r="7" spans="1:14" ht="16.5" customHeight="1" x14ac:dyDescent="0.25">
      <c r="A7" s="22">
        <f>+'[1]6. COSTOS'!$F$5</f>
        <v>6228.3671729140224</v>
      </c>
      <c r="B7" s="70">
        <f>+'[1]6. COSTOS'!$F$4</f>
        <v>1363.5433257882487</v>
      </c>
      <c r="C7" s="71"/>
      <c r="D7" s="70">
        <f>+'[1]6. COSTOS'!$F$6</f>
        <v>749.01433874449833</v>
      </c>
      <c r="E7" s="71"/>
      <c r="F7" s="70">
        <f>+'[1]6. COSTOS'!$F$7</f>
        <v>92329.289501355743</v>
      </c>
      <c r="G7" s="71"/>
      <c r="H7" s="23">
        <f>+'[1]6. COSTOS'!$F$8</f>
        <v>37774.231999999996</v>
      </c>
      <c r="I7" s="24">
        <f>+'[1]6. COSTOS'!$F$9</f>
        <v>0</v>
      </c>
      <c r="J7" s="23">
        <f>(F7+H7)*96%</f>
        <v>124899.38064130151</v>
      </c>
      <c r="K7" s="25">
        <f>+A7+B7+D7</f>
        <v>8340.9248374467697</v>
      </c>
      <c r="L7" s="25">
        <f>+'[1]6. COSTOS'!$F$11</f>
        <v>130103.52150135575</v>
      </c>
      <c r="M7" s="25">
        <f>J7</f>
        <v>124899.38064130151</v>
      </c>
    </row>
    <row r="8" spans="1:14" ht="6.75" customHeight="1" x14ac:dyDescent="0.25">
      <c r="A8" s="56"/>
      <c r="B8" s="56"/>
      <c r="C8" s="56"/>
      <c r="D8" s="56"/>
      <c r="E8" s="56"/>
      <c r="F8" s="56"/>
      <c r="G8" s="56"/>
      <c r="H8" s="56"/>
      <c r="I8" s="56"/>
      <c r="J8" s="56"/>
      <c r="K8" s="56"/>
      <c r="L8" s="56"/>
      <c r="M8" s="56"/>
    </row>
    <row r="9" spans="1:14" ht="15" customHeight="1" x14ac:dyDescent="0.25">
      <c r="A9" s="49" t="s">
        <v>61</v>
      </c>
      <c r="B9" s="49"/>
      <c r="C9" s="49"/>
      <c r="D9" s="49"/>
      <c r="E9" s="49"/>
      <c r="F9" s="49"/>
      <c r="G9" s="49"/>
      <c r="H9" s="49"/>
      <c r="I9" s="49"/>
      <c r="J9" s="49"/>
      <c r="K9" s="49"/>
      <c r="L9" s="49"/>
      <c r="M9" s="49"/>
    </row>
    <row r="10" spans="1:14" ht="15.75" customHeight="1" x14ac:dyDescent="0.25">
      <c r="A10" s="49" t="s">
        <v>0</v>
      </c>
      <c r="B10" s="50" t="s">
        <v>17</v>
      </c>
      <c r="C10" s="50" t="s">
        <v>18</v>
      </c>
      <c r="D10" s="50" t="s">
        <v>19</v>
      </c>
      <c r="E10" s="50" t="s">
        <v>20</v>
      </c>
      <c r="F10" s="50" t="s">
        <v>21</v>
      </c>
      <c r="G10" s="49" t="s">
        <v>22</v>
      </c>
      <c r="H10" s="49"/>
      <c r="I10" s="49"/>
      <c r="J10" s="50" t="s">
        <v>10</v>
      </c>
      <c r="K10" s="52" t="s">
        <v>1</v>
      </c>
      <c r="L10" s="52" t="s">
        <v>9</v>
      </c>
      <c r="M10" s="49" t="s">
        <v>11</v>
      </c>
    </row>
    <row r="11" spans="1:14" x14ac:dyDescent="0.25">
      <c r="A11" s="49"/>
      <c r="B11" s="51"/>
      <c r="C11" s="51"/>
      <c r="D11" s="51"/>
      <c r="E11" s="51"/>
      <c r="F11" s="51"/>
      <c r="G11" s="19" t="s">
        <v>23</v>
      </c>
      <c r="H11" s="19" t="s">
        <v>24</v>
      </c>
      <c r="I11" s="19" t="s">
        <v>25</v>
      </c>
      <c r="J11" s="51"/>
      <c r="K11" s="53"/>
      <c r="L11" s="53"/>
      <c r="M11" s="49"/>
    </row>
    <row r="12" spans="1:14" ht="16.5" customHeight="1" x14ac:dyDescent="0.25">
      <c r="A12" s="1" t="s">
        <v>2</v>
      </c>
      <c r="B12" s="4">
        <v>1.1999999999999999E-3</v>
      </c>
      <c r="C12" s="4">
        <v>5.4000000000000003E-3</v>
      </c>
      <c r="D12" s="4">
        <v>3.7100000000000001E-2</v>
      </c>
      <c r="E12" s="4">
        <v>0</v>
      </c>
      <c r="F12" s="4">
        <v>0</v>
      </c>
      <c r="G12" s="5">
        <v>8340.92</v>
      </c>
      <c r="H12" s="5">
        <v>5686.08</v>
      </c>
      <c r="I12" s="5">
        <v>0</v>
      </c>
      <c r="J12" s="5">
        <f>SUM(E12:I12)</f>
        <v>14027</v>
      </c>
      <c r="K12" s="3">
        <v>-0.58499999999999996</v>
      </c>
      <c r="L12" s="5">
        <f>+J12*K12</f>
        <v>-8205.7950000000001</v>
      </c>
      <c r="M12" s="5">
        <f t="shared" ref="M12:M20" si="0">+J12+L12</f>
        <v>5821.2049999999999</v>
      </c>
      <c r="N12" s="31"/>
    </row>
    <row r="13" spans="1:14" ht="16.5" customHeight="1" x14ac:dyDescent="0.25">
      <c r="A13" s="1" t="s">
        <v>3</v>
      </c>
      <c r="B13" s="4">
        <v>1.1999999999999999E-3</v>
      </c>
      <c r="C13" s="4">
        <v>5.4000000000000003E-3</v>
      </c>
      <c r="D13" s="4">
        <v>4.0399999999999998E-2</v>
      </c>
      <c r="E13" s="4">
        <v>0</v>
      </c>
      <c r="F13" s="4">
        <v>0</v>
      </c>
      <c r="G13" s="5">
        <v>8340.92</v>
      </c>
      <c r="H13" s="5">
        <v>6113.81</v>
      </c>
      <c r="I13" s="5">
        <v>0</v>
      </c>
      <c r="J13" s="5">
        <f>SUM(E13:I13)+0.01</f>
        <v>14454.74</v>
      </c>
      <c r="K13" s="3">
        <v>-0.31</v>
      </c>
      <c r="L13" s="5">
        <f>+J13*K13</f>
        <v>-4480.9694</v>
      </c>
      <c r="M13" s="5">
        <f>+J13+L13</f>
        <v>9973.7705999999998</v>
      </c>
      <c r="N13" s="31"/>
    </row>
    <row r="14" spans="1:14" ht="16.5" customHeight="1" x14ac:dyDescent="0.25">
      <c r="A14" s="1" t="s">
        <v>4</v>
      </c>
      <c r="B14" s="4">
        <v>1.1999999999999999E-3</v>
      </c>
      <c r="C14" s="4">
        <v>5.4000000000000003E-3</v>
      </c>
      <c r="D14" s="4">
        <v>4.2299999999999997E-2</v>
      </c>
      <c r="E14" s="4">
        <v>0</v>
      </c>
      <c r="F14" s="4">
        <v>0</v>
      </c>
      <c r="G14" s="5">
        <v>8340.92</v>
      </c>
      <c r="H14" s="5">
        <v>6358.23</v>
      </c>
      <c r="I14" s="5">
        <v>0</v>
      </c>
      <c r="J14" s="5">
        <f t="shared" ref="J14:J20" si="1">SUM(E14:I14)</f>
        <v>14699.15</v>
      </c>
      <c r="K14" s="3">
        <v>-0.115</v>
      </c>
      <c r="L14" s="5">
        <f t="shared" ref="L14:L20" si="2">+J14*K14</f>
        <v>-1690.4022500000001</v>
      </c>
      <c r="M14" s="5">
        <f t="shared" si="0"/>
        <v>13008.747749999999</v>
      </c>
      <c r="N14" s="31"/>
    </row>
    <row r="15" spans="1:14" ht="16.5" customHeight="1" x14ac:dyDescent="0.25">
      <c r="A15" s="1" t="s">
        <v>5</v>
      </c>
      <c r="B15" s="4">
        <v>1.1999999999999999E-3</v>
      </c>
      <c r="C15" s="4">
        <v>5.4000000000000003E-3</v>
      </c>
      <c r="D15" s="4">
        <v>4.7E-2</v>
      </c>
      <c r="E15" s="4">
        <v>0</v>
      </c>
      <c r="F15" s="4">
        <v>0</v>
      </c>
      <c r="G15" s="5">
        <v>8340.92</v>
      </c>
      <c r="H15" s="5">
        <v>6969.27</v>
      </c>
      <c r="I15" s="5">
        <v>0</v>
      </c>
      <c r="J15" s="5">
        <f t="shared" si="1"/>
        <v>15310.19</v>
      </c>
      <c r="K15" s="3">
        <v>0</v>
      </c>
      <c r="L15" s="5">
        <f t="shared" si="2"/>
        <v>0</v>
      </c>
      <c r="M15" s="5">
        <f t="shared" si="0"/>
        <v>15310.19</v>
      </c>
      <c r="N15" s="31"/>
    </row>
    <row r="16" spans="1:14" ht="16.5" customHeight="1" x14ac:dyDescent="0.25">
      <c r="A16" s="1" t="s">
        <v>6</v>
      </c>
      <c r="B16" s="4">
        <v>1.1999999999999999E-3</v>
      </c>
      <c r="C16" s="4">
        <v>5.4000000000000003E-3</v>
      </c>
      <c r="D16" s="4">
        <v>5.7299999999999997E-2</v>
      </c>
      <c r="E16" s="4">
        <v>0</v>
      </c>
      <c r="F16" s="4">
        <v>0</v>
      </c>
      <c r="G16" s="5">
        <v>8340.92</v>
      </c>
      <c r="H16" s="5">
        <v>8313.5499999999993</v>
      </c>
      <c r="I16" s="5">
        <v>0</v>
      </c>
      <c r="J16" s="5">
        <f>SUM(E16:I16)+0.01</f>
        <v>16654.48</v>
      </c>
      <c r="K16" s="3">
        <v>0.6</v>
      </c>
      <c r="L16" s="5">
        <f t="shared" si="2"/>
        <v>9992.6880000000001</v>
      </c>
      <c r="M16" s="5">
        <f>+J16+L16-0.01</f>
        <v>26647.157999999999</v>
      </c>
      <c r="N16" s="31"/>
    </row>
    <row r="17" spans="1:14" ht="16.5" customHeight="1" x14ac:dyDescent="0.25">
      <c r="A17" s="1" t="s">
        <v>7</v>
      </c>
      <c r="B17" s="4">
        <v>1.1999999999999999E-3</v>
      </c>
      <c r="C17" s="4">
        <v>5.4000000000000003E-3</v>
      </c>
      <c r="D17" s="4">
        <v>7.0400000000000004E-2</v>
      </c>
      <c r="E17" s="4">
        <v>0</v>
      </c>
      <c r="F17" s="4">
        <v>0</v>
      </c>
      <c r="G17" s="5">
        <v>8340.92</v>
      </c>
      <c r="H17" s="5">
        <v>10024.459999999999</v>
      </c>
      <c r="I17" s="5">
        <v>0</v>
      </c>
      <c r="J17" s="5">
        <f>SUM(E17:I17)+0.01</f>
        <v>18365.389999999996</v>
      </c>
      <c r="K17" s="3">
        <v>0.7</v>
      </c>
      <c r="L17" s="5">
        <f t="shared" si="2"/>
        <v>12855.772999999996</v>
      </c>
      <c r="M17" s="5">
        <f t="shared" si="0"/>
        <v>31221.162999999993</v>
      </c>
      <c r="N17" s="31"/>
    </row>
    <row r="18" spans="1:14" ht="16.5" customHeight="1" x14ac:dyDescent="0.25">
      <c r="A18" s="1" t="s">
        <v>28</v>
      </c>
      <c r="B18" s="4">
        <v>1.1999999999999999E-3</v>
      </c>
      <c r="C18" s="4">
        <v>5.4000000000000003E-3</v>
      </c>
      <c r="D18" s="4">
        <v>0.11459999999999999</v>
      </c>
      <c r="E18" s="4">
        <v>0</v>
      </c>
      <c r="F18" s="4">
        <v>0</v>
      </c>
      <c r="G18" s="5">
        <v>8340.92</v>
      </c>
      <c r="H18" s="5">
        <v>15768.23</v>
      </c>
      <c r="I18" s="5">
        <v>0</v>
      </c>
      <c r="J18" s="5">
        <f t="shared" si="1"/>
        <v>24109.15</v>
      </c>
      <c r="K18" s="3">
        <v>0.5</v>
      </c>
      <c r="L18" s="5">
        <f t="shared" si="2"/>
        <v>12054.575000000001</v>
      </c>
      <c r="M18" s="5">
        <f t="shared" si="0"/>
        <v>36163.725000000006</v>
      </c>
      <c r="N18" s="31"/>
    </row>
    <row r="19" spans="1:14" ht="16.5" customHeight="1" x14ac:dyDescent="0.25">
      <c r="A19" s="1" t="s">
        <v>13</v>
      </c>
      <c r="B19" s="4">
        <v>1.1999999999999999E-3</v>
      </c>
      <c r="C19" s="4">
        <v>5.4000000000000003E-3</v>
      </c>
      <c r="D19" s="4">
        <v>0.11459999999999999</v>
      </c>
      <c r="E19" s="4">
        <v>0</v>
      </c>
      <c r="F19" s="4">
        <v>0</v>
      </c>
      <c r="G19" s="5">
        <v>8340.92</v>
      </c>
      <c r="H19" s="5">
        <v>15768.23</v>
      </c>
      <c r="I19" s="5">
        <v>0</v>
      </c>
      <c r="J19" s="5">
        <f t="shared" si="1"/>
        <v>24109.15</v>
      </c>
      <c r="K19" s="3">
        <v>0.3</v>
      </c>
      <c r="L19" s="5">
        <f t="shared" si="2"/>
        <v>7232.7449999999999</v>
      </c>
      <c r="M19" s="5">
        <f t="shared" si="0"/>
        <v>31341.895</v>
      </c>
      <c r="N19" s="31"/>
    </row>
    <row r="20" spans="1:14" ht="16.5" customHeight="1" x14ac:dyDescent="0.25">
      <c r="A20" s="1" t="s">
        <v>29</v>
      </c>
      <c r="B20" s="4">
        <v>1.1999999999999999E-3</v>
      </c>
      <c r="C20" s="4">
        <v>5.4000000000000003E-3</v>
      </c>
      <c r="D20" s="4">
        <v>0.11459999999999999</v>
      </c>
      <c r="E20" s="4">
        <v>0</v>
      </c>
      <c r="F20" s="4">
        <v>0</v>
      </c>
      <c r="G20" s="5">
        <v>8340.92</v>
      </c>
      <c r="H20" s="5">
        <v>15768.23</v>
      </c>
      <c r="I20" s="5">
        <v>0</v>
      </c>
      <c r="J20" s="5">
        <f t="shared" si="1"/>
        <v>24109.15</v>
      </c>
      <c r="K20" s="3">
        <v>0</v>
      </c>
      <c r="L20" s="5">
        <f t="shared" si="2"/>
        <v>0</v>
      </c>
      <c r="M20" s="5">
        <f t="shared" si="0"/>
        <v>24109.15</v>
      </c>
      <c r="N20" s="31"/>
    </row>
    <row r="21" spans="1:14" ht="6.75" customHeight="1" x14ac:dyDescent="0.25">
      <c r="A21" s="8"/>
      <c r="B21" s="8"/>
      <c r="C21" s="8"/>
      <c r="D21" s="8"/>
      <c r="E21" s="8"/>
      <c r="F21" s="8"/>
      <c r="G21" s="8"/>
      <c r="H21" s="8"/>
      <c r="I21" s="8"/>
      <c r="J21" s="8"/>
      <c r="K21" s="8"/>
      <c r="L21" s="8"/>
      <c r="M21" s="8"/>
    </row>
    <row r="22" spans="1:14" ht="12" customHeight="1" x14ac:dyDescent="0.25">
      <c r="A22" s="15" t="s">
        <v>35</v>
      </c>
      <c r="B22" s="15"/>
      <c r="C22" s="15"/>
      <c r="D22" s="16"/>
      <c r="E22" s="16"/>
      <c r="F22" s="8"/>
      <c r="H22" s="8"/>
      <c r="I22" s="10" t="s">
        <v>38</v>
      </c>
      <c r="J22" s="26"/>
      <c r="K22" s="6"/>
      <c r="L22" s="6"/>
      <c r="M22" s="11"/>
    </row>
    <row r="23" spans="1:14" ht="16.5" customHeight="1" x14ac:dyDescent="0.25">
      <c r="A23" s="59" t="s">
        <v>36</v>
      </c>
      <c r="B23" s="59"/>
      <c r="C23" s="59"/>
      <c r="D23" s="49" t="s">
        <v>37</v>
      </c>
      <c r="E23" s="49"/>
      <c r="F23" s="49"/>
      <c r="H23" s="8"/>
      <c r="I23" s="12" t="s">
        <v>39</v>
      </c>
      <c r="K23" s="8"/>
      <c r="L23" s="8"/>
      <c r="M23" s="13"/>
    </row>
    <row r="24" spans="1:14" ht="16.5" customHeight="1" x14ac:dyDescent="0.25">
      <c r="A24" s="60" t="s">
        <v>32</v>
      </c>
      <c r="B24" s="61"/>
      <c r="C24" s="62"/>
      <c r="D24" s="69">
        <f>D26*1.5</f>
        <v>195155.28225203362</v>
      </c>
      <c r="E24" s="69"/>
      <c r="F24" s="69"/>
      <c r="H24" s="8"/>
      <c r="I24" s="12" t="s">
        <v>40</v>
      </c>
      <c r="K24" s="8"/>
      <c r="L24" s="8"/>
      <c r="M24" s="13"/>
    </row>
    <row r="25" spans="1:14" ht="16.5" customHeight="1" x14ac:dyDescent="0.25">
      <c r="A25" s="60" t="s">
        <v>33</v>
      </c>
      <c r="B25" s="61"/>
      <c r="C25" s="62"/>
      <c r="D25" s="69">
        <f>D26*1.3</f>
        <v>169134.57795176248</v>
      </c>
      <c r="E25" s="69"/>
      <c r="F25" s="69"/>
      <c r="H25" s="8"/>
      <c r="I25" s="12" t="s">
        <v>41</v>
      </c>
      <c r="K25" s="8"/>
      <c r="L25" s="8"/>
      <c r="M25" s="13"/>
    </row>
    <row r="26" spans="1:14" ht="16.5" customHeight="1" x14ac:dyDescent="0.25">
      <c r="A26" s="57" t="s">
        <v>34</v>
      </c>
      <c r="B26" s="57"/>
      <c r="C26" s="57"/>
      <c r="D26" s="69">
        <f>L7</f>
        <v>130103.52150135575</v>
      </c>
      <c r="E26" s="69"/>
      <c r="F26" s="69"/>
      <c r="H26" s="8"/>
      <c r="I26" s="12" t="s">
        <v>42</v>
      </c>
      <c r="K26" s="8"/>
      <c r="L26" s="8"/>
      <c r="M26" s="13"/>
    </row>
    <row r="27" spans="1:14" ht="16.5" customHeight="1" x14ac:dyDescent="0.25">
      <c r="A27" s="20"/>
      <c r="B27" s="20"/>
      <c r="C27" s="20"/>
      <c r="D27" s="27"/>
      <c r="E27" s="27"/>
      <c r="F27" s="27"/>
      <c r="H27" s="8"/>
      <c r="I27" s="28" t="s">
        <v>44</v>
      </c>
      <c r="J27" s="29"/>
      <c r="K27" s="7"/>
      <c r="L27" s="7"/>
      <c r="M27" s="14"/>
    </row>
    <row r="28" spans="1:14" ht="3.75" customHeight="1" x14ac:dyDescent="0.25">
      <c r="G28" s="9"/>
    </row>
    <row r="29" spans="1:14" x14ac:dyDescent="0.25">
      <c r="A29" s="68" t="s">
        <v>43</v>
      </c>
      <c r="B29" s="68"/>
      <c r="C29" s="68"/>
      <c r="D29" s="68"/>
      <c r="E29" s="68"/>
      <c r="F29" s="68"/>
      <c r="G29" s="68"/>
      <c r="H29" s="68"/>
      <c r="I29" s="68"/>
      <c r="J29" s="68"/>
      <c r="K29" s="68"/>
      <c r="L29" s="68"/>
      <c r="M29" s="68"/>
    </row>
    <row r="30" spans="1:14" ht="45.75" customHeight="1" x14ac:dyDescent="0.25">
      <c r="A30" s="75" t="s">
        <v>55</v>
      </c>
      <c r="B30" s="75"/>
      <c r="C30" s="75"/>
      <c r="D30" s="75"/>
      <c r="E30" s="75"/>
      <c r="F30" s="75"/>
      <c r="G30" s="75"/>
      <c r="H30" s="75"/>
      <c r="I30" s="75"/>
      <c r="J30" s="75"/>
      <c r="K30" s="75"/>
      <c r="L30" s="75"/>
      <c r="M30" s="75"/>
    </row>
  </sheetData>
  <mergeCells count="35">
    <mergeCell ref="A30:M30"/>
    <mergeCell ref="B3:M3"/>
    <mergeCell ref="B6:C6"/>
    <mergeCell ref="D6:E6"/>
    <mergeCell ref="F6:G6"/>
    <mergeCell ref="K10:K11"/>
    <mergeCell ref="L10:L11"/>
    <mergeCell ref="A23:C23"/>
    <mergeCell ref="M10:M11"/>
    <mergeCell ref="C10:C11"/>
    <mergeCell ref="D10:D11"/>
    <mergeCell ref="G10:I10"/>
    <mergeCell ref="A26:C26"/>
    <mergeCell ref="A1:A3"/>
    <mergeCell ref="D23:F23"/>
    <mergeCell ref="D24:F24"/>
    <mergeCell ref="B1:M1"/>
    <mergeCell ref="B2:M2"/>
    <mergeCell ref="A5:M5"/>
    <mergeCell ref="B4:M4"/>
    <mergeCell ref="J10:J11"/>
    <mergeCell ref="A24:C24"/>
    <mergeCell ref="A29:M29"/>
    <mergeCell ref="D25:F25"/>
    <mergeCell ref="D26:F26"/>
    <mergeCell ref="B7:C7"/>
    <mergeCell ref="D7:E7"/>
    <mergeCell ref="F7:G7"/>
    <mergeCell ref="A8:M8"/>
    <mergeCell ref="A9:M9"/>
    <mergeCell ref="A10:A11"/>
    <mergeCell ref="B10:B11"/>
    <mergeCell ref="E10:E11"/>
    <mergeCell ref="F10:F11"/>
    <mergeCell ref="A25:C25"/>
  </mergeCells>
  <printOptions horizontalCentered="1" verticalCentered="1"/>
  <pageMargins left="0.11811023622047245" right="0.11811023622047245" top="0.57999999999999996" bottom="0.74803149606299213" header="0.31496062992125984" footer="0.31496062992125984"/>
  <pageSetup scale="91"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pageSetUpPr fitToPage="1"/>
  </sheetPr>
  <dimension ref="A1:N30"/>
  <sheetViews>
    <sheetView showGridLines="0" zoomScale="150" zoomScaleNormal="150" zoomScalePageLayoutView="150" workbookViewId="0">
      <selection activeCell="A7" sqref="A7"/>
    </sheetView>
  </sheetViews>
  <sheetFormatPr baseColWidth="10" defaultColWidth="11.28515625" defaultRowHeight="15" x14ac:dyDescent="0.25"/>
  <cols>
    <col min="1" max="1" width="13.7109375" style="21" customWidth="1"/>
    <col min="2" max="6" width="6" style="21" customWidth="1"/>
    <col min="7" max="7" width="9" style="21" customWidth="1"/>
    <col min="8" max="9" width="10" style="21" customWidth="1"/>
    <col min="10" max="10" width="12.140625" style="21" customWidth="1"/>
    <col min="11" max="11" width="10.7109375" style="21" customWidth="1"/>
    <col min="12" max="12" width="11.28515625" style="21" customWidth="1"/>
    <col min="13" max="13" width="12.140625" style="21" customWidth="1"/>
    <col min="14" max="16384" width="11.28515625" style="21"/>
  </cols>
  <sheetData>
    <row r="1" spans="1:14" ht="19.5" customHeight="1" x14ac:dyDescent="0.25">
      <c r="A1" s="2"/>
      <c r="B1" s="72" t="s">
        <v>51</v>
      </c>
      <c r="C1" s="72"/>
      <c r="D1" s="72"/>
      <c r="E1" s="72"/>
      <c r="F1" s="72"/>
      <c r="G1" s="72"/>
      <c r="H1" s="72"/>
      <c r="I1" s="72"/>
      <c r="J1" s="72"/>
      <c r="K1" s="72"/>
      <c r="L1" s="72"/>
      <c r="M1" s="72"/>
    </row>
    <row r="2" spans="1:14" ht="22.5" customHeight="1" x14ac:dyDescent="0.25">
      <c r="A2" s="30"/>
      <c r="B2" s="73" t="s">
        <v>48</v>
      </c>
      <c r="C2" s="73"/>
      <c r="D2" s="73"/>
      <c r="E2" s="73"/>
      <c r="F2" s="73"/>
      <c r="G2" s="73"/>
      <c r="H2" s="73"/>
      <c r="I2" s="73"/>
      <c r="J2" s="73"/>
      <c r="K2" s="73"/>
      <c r="L2" s="73"/>
      <c r="M2" s="73"/>
    </row>
    <row r="3" spans="1:14" ht="26.25" customHeight="1" x14ac:dyDescent="0.25">
      <c r="A3" s="30"/>
      <c r="B3" s="73" t="s">
        <v>49</v>
      </c>
      <c r="C3" s="73"/>
      <c r="D3" s="73"/>
      <c r="E3" s="73"/>
      <c r="F3" s="73"/>
      <c r="G3" s="73"/>
      <c r="H3" s="73"/>
      <c r="I3" s="73"/>
      <c r="J3" s="73"/>
      <c r="K3" s="73"/>
      <c r="L3" s="73"/>
      <c r="M3" s="73"/>
    </row>
    <row r="4" spans="1:14" x14ac:dyDescent="0.25">
      <c r="B4" s="74" t="s">
        <v>50</v>
      </c>
      <c r="C4" s="74"/>
      <c r="D4" s="74"/>
      <c r="E4" s="74"/>
      <c r="F4" s="74"/>
      <c r="G4" s="74"/>
      <c r="H4" s="74"/>
      <c r="I4" s="74"/>
      <c r="J4" s="74"/>
      <c r="K4" s="74"/>
      <c r="L4" s="74"/>
      <c r="M4" s="74"/>
    </row>
    <row r="5" spans="1:14" x14ac:dyDescent="0.25">
      <c r="A5" s="49" t="s">
        <v>46</v>
      </c>
      <c r="B5" s="49"/>
      <c r="C5" s="49"/>
      <c r="D5" s="49"/>
      <c r="E5" s="49"/>
      <c r="F5" s="49"/>
      <c r="G5" s="49"/>
      <c r="H5" s="49"/>
      <c r="I5" s="49"/>
      <c r="J5" s="49"/>
      <c r="K5" s="49"/>
      <c r="L5" s="49"/>
      <c r="M5" s="49"/>
    </row>
    <row r="6" spans="1:14" ht="55.5" customHeight="1" x14ac:dyDescent="0.25">
      <c r="A6" s="17" t="s">
        <v>14</v>
      </c>
      <c r="B6" s="66" t="s">
        <v>8</v>
      </c>
      <c r="C6" s="67"/>
      <c r="D6" s="66" t="s">
        <v>15</v>
      </c>
      <c r="E6" s="67"/>
      <c r="F6" s="66" t="s">
        <v>12</v>
      </c>
      <c r="G6" s="67"/>
      <c r="H6" s="18" t="s">
        <v>16</v>
      </c>
      <c r="I6" s="18" t="s">
        <v>26</v>
      </c>
      <c r="J6" s="18" t="s">
        <v>27</v>
      </c>
      <c r="K6" s="18" t="s">
        <v>30</v>
      </c>
      <c r="L6" s="18" t="s">
        <v>31</v>
      </c>
      <c r="M6" s="18" t="s">
        <v>27</v>
      </c>
    </row>
    <row r="7" spans="1:14" ht="16.5" customHeight="1" x14ac:dyDescent="0.25">
      <c r="A7" s="22">
        <v>6128.8278240749087</v>
      </c>
      <c r="B7" s="70">
        <v>1363.5433257882487</v>
      </c>
      <c r="C7" s="71"/>
      <c r="D7" s="70">
        <v>387.7999547136551</v>
      </c>
      <c r="E7" s="71"/>
      <c r="F7" s="70">
        <v>89510.398637573089</v>
      </c>
      <c r="G7" s="71"/>
      <c r="H7" s="23">
        <v>37195.21</v>
      </c>
      <c r="I7" s="24">
        <v>0</v>
      </c>
      <c r="J7" s="23">
        <v>121637.38429207016</v>
      </c>
      <c r="K7" s="25">
        <v>7880.1711045768125</v>
      </c>
      <c r="L7" s="25">
        <v>126705.60863757308</v>
      </c>
      <c r="M7" s="25">
        <v>121637.38429207016</v>
      </c>
    </row>
    <row r="8" spans="1:14" ht="6.75" customHeight="1" x14ac:dyDescent="0.25">
      <c r="A8" s="56"/>
      <c r="B8" s="56"/>
      <c r="C8" s="56"/>
      <c r="D8" s="56"/>
      <c r="E8" s="56"/>
      <c r="F8" s="56"/>
      <c r="G8" s="56"/>
      <c r="H8" s="56"/>
      <c r="I8" s="56"/>
      <c r="J8" s="56"/>
      <c r="K8" s="56"/>
      <c r="L8" s="56"/>
      <c r="M8" s="56"/>
    </row>
    <row r="9" spans="1:14" ht="15" customHeight="1" x14ac:dyDescent="0.25">
      <c r="A9" s="49" t="s">
        <v>47</v>
      </c>
      <c r="B9" s="49"/>
      <c r="C9" s="49"/>
      <c r="D9" s="49"/>
      <c r="E9" s="49"/>
      <c r="F9" s="49"/>
      <c r="G9" s="49"/>
      <c r="H9" s="49"/>
      <c r="I9" s="49"/>
      <c r="J9" s="49"/>
      <c r="K9" s="49"/>
      <c r="L9" s="49"/>
      <c r="M9" s="49"/>
    </row>
    <row r="10" spans="1:14" ht="15.75" customHeight="1" x14ac:dyDescent="0.25">
      <c r="A10" s="49" t="s">
        <v>0</v>
      </c>
      <c r="B10" s="50" t="s">
        <v>17</v>
      </c>
      <c r="C10" s="50" t="s">
        <v>18</v>
      </c>
      <c r="D10" s="50" t="s">
        <v>19</v>
      </c>
      <c r="E10" s="50" t="s">
        <v>20</v>
      </c>
      <c r="F10" s="50" t="s">
        <v>21</v>
      </c>
      <c r="G10" s="49" t="s">
        <v>22</v>
      </c>
      <c r="H10" s="49"/>
      <c r="I10" s="49"/>
      <c r="J10" s="50" t="s">
        <v>10</v>
      </c>
      <c r="K10" s="52" t="s">
        <v>1</v>
      </c>
      <c r="L10" s="52" t="s">
        <v>9</v>
      </c>
      <c r="M10" s="49" t="s">
        <v>11</v>
      </c>
    </row>
    <row r="11" spans="1:14" x14ac:dyDescent="0.25">
      <c r="A11" s="49"/>
      <c r="B11" s="51"/>
      <c r="C11" s="51"/>
      <c r="D11" s="51"/>
      <c r="E11" s="51"/>
      <c r="F11" s="51"/>
      <c r="G11" s="19" t="s">
        <v>23</v>
      </c>
      <c r="H11" s="19" t="s">
        <v>24</v>
      </c>
      <c r="I11" s="19" t="s">
        <v>25</v>
      </c>
      <c r="J11" s="51"/>
      <c r="K11" s="53"/>
      <c r="L11" s="53"/>
      <c r="M11" s="49"/>
    </row>
    <row r="12" spans="1:14" ht="16.5" customHeight="1" x14ac:dyDescent="0.25">
      <c r="A12" s="1" t="s">
        <v>2</v>
      </c>
      <c r="B12" s="4">
        <v>1.1999999999999999E-3</v>
      </c>
      <c r="C12" s="4">
        <v>6.1000000000000004E-3</v>
      </c>
      <c r="D12" s="4">
        <v>3.4099999999999998E-2</v>
      </c>
      <c r="E12" s="4">
        <v>0</v>
      </c>
      <c r="F12" s="4">
        <v>0</v>
      </c>
      <c r="G12" s="5">
        <v>7880.1711045768125</v>
      </c>
      <c r="H12" s="5">
        <v>5242.1540102079107</v>
      </c>
      <c r="I12" s="5">
        <v>0</v>
      </c>
      <c r="J12" s="5">
        <v>13122.325114784722</v>
      </c>
      <c r="K12" s="3">
        <v>-0.68</v>
      </c>
      <c r="L12" s="5">
        <v>-8923.1810780536125</v>
      </c>
      <c r="M12" s="5">
        <v>4199.1440367311097</v>
      </c>
      <c r="N12" s="31"/>
    </row>
    <row r="13" spans="1:14" ht="16.5" customHeight="1" x14ac:dyDescent="0.25">
      <c r="A13" s="1" t="s">
        <v>3</v>
      </c>
      <c r="B13" s="4">
        <v>1.1999999999999999E-3</v>
      </c>
      <c r="C13" s="4">
        <v>6.1000000000000004E-3</v>
      </c>
      <c r="D13" s="4">
        <v>3.7100000000000001E-2</v>
      </c>
      <c r="E13" s="4">
        <v>0</v>
      </c>
      <c r="F13" s="4">
        <v>0</v>
      </c>
      <c r="G13" s="5">
        <v>7880.1711045768125</v>
      </c>
      <c r="H13" s="5">
        <v>5624.7684804017808</v>
      </c>
      <c r="I13" s="5">
        <v>0</v>
      </c>
      <c r="J13" s="5">
        <v>13504.939584978594</v>
      </c>
      <c r="K13" s="3">
        <v>-0.36499999999999999</v>
      </c>
      <c r="L13" s="5">
        <v>-4929.3029485171865</v>
      </c>
      <c r="M13" s="5">
        <v>8575.6366364614078</v>
      </c>
      <c r="N13" s="31"/>
    </row>
    <row r="14" spans="1:14" ht="16.5" customHeight="1" x14ac:dyDescent="0.25">
      <c r="A14" s="1" t="s">
        <v>4</v>
      </c>
      <c r="B14" s="4">
        <v>1.1999999999999999E-3</v>
      </c>
      <c r="C14" s="4">
        <v>6.1000000000000004E-3</v>
      </c>
      <c r="D14" s="4">
        <v>3.8800000000000001E-2</v>
      </c>
      <c r="E14" s="4">
        <v>0</v>
      </c>
      <c r="F14" s="4">
        <v>0</v>
      </c>
      <c r="G14" s="5">
        <v>7880.1711045768125</v>
      </c>
      <c r="H14" s="5">
        <v>5843.4053205125638</v>
      </c>
      <c r="I14" s="5">
        <v>0</v>
      </c>
      <c r="J14" s="5">
        <v>13723.576425089377</v>
      </c>
      <c r="K14" s="3">
        <v>-0.13600000000000001</v>
      </c>
      <c r="L14" s="5">
        <v>-1866.4063938121553</v>
      </c>
      <c r="M14" s="5">
        <v>11857.170031277223</v>
      </c>
      <c r="N14" s="31"/>
    </row>
    <row r="15" spans="1:14" ht="16.5" customHeight="1" x14ac:dyDescent="0.25">
      <c r="A15" s="1" t="s">
        <v>5</v>
      </c>
      <c r="B15" s="4">
        <v>1.1999999999999999E-3</v>
      </c>
      <c r="C15" s="4">
        <v>6.1000000000000004E-3</v>
      </c>
      <c r="D15" s="4">
        <v>4.3099999999999999E-2</v>
      </c>
      <c r="E15" s="4">
        <v>0</v>
      </c>
      <c r="F15" s="4">
        <v>0</v>
      </c>
      <c r="G15" s="5">
        <v>7880.1711045768125</v>
      </c>
      <c r="H15" s="5">
        <v>6389.9974207895211</v>
      </c>
      <c r="I15" s="5">
        <v>0</v>
      </c>
      <c r="J15" s="5">
        <v>14270.168525366335</v>
      </c>
      <c r="K15" s="3">
        <v>0</v>
      </c>
      <c r="L15" s="5">
        <v>0</v>
      </c>
      <c r="M15" s="5">
        <v>14270.168525366335</v>
      </c>
      <c r="N15" s="31"/>
    </row>
    <row r="16" spans="1:14" ht="16.5" customHeight="1" x14ac:dyDescent="0.25">
      <c r="A16" s="1" t="s">
        <v>6</v>
      </c>
      <c r="B16" s="4">
        <v>1.1999999999999999E-3</v>
      </c>
      <c r="C16" s="4">
        <v>6.1000000000000004E-3</v>
      </c>
      <c r="D16" s="4">
        <v>5.2600000000000001E-2</v>
      </c>
      <c r="E16" s="4">
        <v>0</v>
      </c>
      <c r="F16" s="4">
        <v>0</v>
      </c>
      <c r="G16" s="5">
        <v>7880.1711045768125</v>
      </c>
      <c r="H16" s="5">
        <v>7592.5000413988282</v>
      </c>
      <c r="I16" s="5">
        <v>0</v>
      </c>
      <c r="J16" s="5">
        <v>15472.671145975641</v>
      </c>
      <c r="K16" s="3">
        <v>0.5</v>
      </c>
      <c r="L16" s="5">
        <v>7736.3355729878203</v>
      </c>
      <c r="M16" s="5">
        <v>23209.006718963461</v>
      </c>
      <c r="N16" s="31"/>
    </row>
    <row r="17" spans="1:14" ht="16.5" customHeight="1" x14ac:dyDescent="0.25">
      <c r="A17" s="1" t="s">
        <v>7</v>
      </c>
      <c r="B17" s="4">
        <v>1.1999999999999999E-3</v>
      </c>
      <c r="C17" s="4">
        <v>6.1000000000000004E-3</v>
      </c>
      <c r="D17" s="4">
        <v>6.4699999999999994E-2</v>
      </c>
      <c r="E17" s="4">
        <v>0</v>
      </c>
      <c r="F17" s="4">
        <v>0</v>
      </c>
      <c r="G17" s="5">
        <v>7880.1711045768125</v>
      </c>
      <c r="H17" s="5">
        <v>9122.9579221743097</v>
      </c>
      <c r="I17" s="5">
        <v>0</v>
      </c>
      <c r="J17" s="5">
        <v>17003.129026751121</v>
      </c>
      <c r="K17" s="3">
        <v>0.6</v>
      </c>
      <c r="L17" s="5">
        <v>10201.877416050673</v>
      </c>
      <c r="M17" s="5">
        <v>27205.006442801794</v>
      </c>
      <c r="N17" s="31"/>
    </row>
    <row r="18" spans="1:14" ht="16.5" customHeight="1" x14ac:dyDescent="0.25">
      <c r="A18" s="1" t="s">
        <v>28</v>
      </c>
      <c r="B18" s="4">
        <v>1.1999999999999999E-3</v>
      </c>
      <c r="C18" s="4">
        <v>6.1000000000000004E-3</v>
      </c>
      <c r="D18" s="4">
        <v>0.1053</v>
      </c>
      <c r="E18" s="4">
        <v>0</v>
      </c>
      <c r="F18" s="4">
        <v>0</v>
      </c>
      <c r="G18" s="5">
        <v>7880.1711045768125</v>
      </c>
      <c r="H18" s="5">
        <v>14260.923664777711</v>
      </c>
      <c r="I18" s="5">
        <v>0</v>
      </c>
      <c r="J18" s="5">
        <v>22141.094769354524</v>
      </c>
      <c r="K18" s="3">
        <v>0.5</v>
      </c>
      <c r="L18" s="5">
        <v>11070.547384677262</v>
      </c>
      <c r="M18" s="5">
        <v>33211.642154031782</v>
      </c>
      <c r="N18" s="31"/>
    </row>
    <row r="19" spans="1:14" ht="16.5" customHeight="1" x14ac:dyDescent="0.25">
      <c r="A19" s="1" t="s">
        <v>13</v>
      </c>
      <c r="B19" s="4">
        <v>1.1999999999999999E-3</v>
      </c>
      <c r="C19" s="4">
        <v>6.1000000000000004E-3</v>
      </c>
      <c r="D19" s="4">
        <v>0.1053</v>
      </c>
      <c r="E19" s="4">
        <v>0</v>
      </c>
      <c r="F19" s="4">
        <v>0</v>
      </c>
      <c r="G19" s="5">
        <v>7880.1711045768125</v>
      </c>
      <c r="H19" s="5">
        <v>14260.923664777711</v>
      </c>
      <c r="I19" s="5">
        <v>0</v>
      </c>
      <c r="J19" s="5">
        <v>22141.094769354524</v>
      </c>
      <c r="K19" s="3">
        <v>0.3</v>
      </c>
      <c r="L19" s="5">
        <v>6642.3284308063567</v>
      </c>
      <c r="M19" s="5">
        <v>28783.42320016088</v>
      </c>
      <c r="N19" s="31"/>
    </row>
    <row r="20" spans="1:14" ht="16.5" customHeight="1" x14ac:dyDescent="0.25">
      <c r="A20" s="1" t="s">
        <v>29</v>
      </c>
      <c r="B20" s="4">
        <v>1.1999999999999999E-3</v>
      </c>
      <c r="C20" s="4">
        <v>6.1000000000000004E-3</v>
      </c>
      <c r="D20" s="4">
        <v>0.1053</v>
      </c>
      <c r="E20" s="4">
        <v>0</v>
      </c>
      <c r="F20" s="4">
        <v>0</v>
      </c>
      <c r="G20" s="5">
        <v>7880.1711045768125</v>
      </c>
      <c r="H20" s="5">
        <v>14260.923664777711</v>
      </c>
      <c r="I20" s="5">
        <v>0</v>
      </c>
      <c r="J20" s="5">
        <v>22141.094769354524</v>
      </c>
      <c r="K20" s="3">
        <v>0</v>
      </c>
      <c r="L20" s="5">
        <v>0</v>
      </c>
      <c r="M20" s="5">
        <v>22141.094769354524</v>
      </c>
      <c r="N20" s="31"/>
    </row>
    <row r="21" spans="1:14" ht="6.75" customHeight="1" x14ac:dyDescent="0.25">
      <c r="A21" s="8"/>
      <c r="B21" s="8"/>
      <c r="C21" s="8"/>
      <c r="D21" s="8"/>
      <c r="E21" s="8"/>
      <c r="F21" s="8"/>
      <c r="G21" s="8"/>
      <c r="H21" s="8"/>
      <c r="I21" s="8"/>
      <c r="J21" s="8"/>
      <c r="K21" s="8"/>
      <c r="L21" s="8"/>
      <c r="M21" s="8"/>
    </row>
    <row r="22" spans="1:14" ht="12" customHeight="1" x14ac:dyDescent="0.25">
      <c r="A22" s="15" t="s">
        <v>35</v>
      </c>
      <c r="B22" s="15"/>
      <c r="C22" s="15"/>
      <c r="D22" s="16"/>
      <c r="E22" s="16"/>
      <c r="F22" s="8"/>
      <c r="H22" s="8"/>
      <c r="I22" s="10" t="s">
        <v>38</v>
      </c>
      <c r="J22" s="26"/>
      <c r="K22" s="6"/>
      <c r="L22" s="6"/>
      <c r="M22" s="11"/>
    </row>
    <row r="23" spans="1:14" ht="16.5" customHeight="1" x14ac:dyDescent="0.25">
      <c r="A23" s="59" t="s">
        <v>36</v>
      </c>
      <c r="B23" s="59"/>
      <c r="C23" s="59"/>
      <c r="D23" s="49" t="s">
        <v>37</v>
      </c>
      <c r="E23" s="49"/>
      <c r="F23" s="49"/>
      <c r="H23" s="8"/>
      <c r="I23" s="12" t="s">
        <v>39</v>
      </c>
      <c r="K23" s="8"/>
      <c r="L23" s="8"/>
      <c r="M23" s="13"/>
    </row>
    <row r="24" spans="1:14" ht="16.5" customHeight="1" x14ac:dyDescent="0.25">
      <c r="A24" s="60" t="s">
        <v>32</v>
      </c>
      <c r="B24" s="61"/>
      <c r="C24" s="62"/>
      <c r="D24" s="69">
        <v>190058.41295635962</v>
      </c>
      <c r="E24" s="69"/>
      <c r="F24" s="69"/>
      <c r="H24" s="8"/>
      <c r="I24" s="12" t="s">
        <v>40</v>
      </c>
      <c r="K24" s="8"/>
      <c r="L24" s="8"/>
      <c r="M24" s="13"/>
    </row>
    <row r="25" spans="1:14" ht="16.5" customHeight="1" x14ac:dyDescent="0.25">
      <c r="A25" s="60" t="s">
        <v>33</v>
      </c>
      <c r="B25" s="61"/>
      <c r="C25" s="62"/>
      <c r="D25" s="69">
        <v>164717.29122884502</v>
      </c>
      <c r="E25" s="69"/>
      <c r="F25" s="69"/>
      <c r="H25" s="8"/>
      <c r="I25" s="12" t="s">
        <v>41</v>
      </c>
      <c r="K25" s="8"/>
      <c r="L25" s="8"/>
      <c r="M25" s="13"/>
    </row>
    <row r="26" spans="1:14" ht="16.5" customHeight="1" x14ac:dyDescent="0.25">
      <c r="A26" s="57" t="s">
        <v>34</v>
      </c>
      <c r="B26" s="57"/>
      <c r="C26" s="57"/>
      <c r="D26" s="69">
        <v>126705.60863757308</v>
      </c>
      <c r="E26" s="69"/>
      <c r="F26" s="69"/>
      <c r="H26" s="8"/>
      <c r="I26" s="12" t="s">
        <v>42</v>
      </c>
      <c r="K26" s="8"/>
      <c r="L26" s="8"/>
      <c r="M26" s="13"/>
    </row>
    <row r="27" spans="1:14" ht="16.5" customHeight="1" x14ac:dyDescent="0.25">
      <c r="A27" s="20"/>
      <c r="B27" s="20"/>
      <c r="C27" s="20"/>
      <c r="D27" s="27"/>
      <c r="E27" s="27"/>
      <c r="F27" s="27"/>
      <c r="H27" s="8"/>
      <c r="I27" s="28" t="s">
        <v>44</v>
      </c>
      <c r="J27" s="29"/>
      <c r="K27" s="7"/>
      <c r="L27" s="7"/>
      <c r="M27" s="14"/>
    </row>
    <row r="28" spans="1:14" ht="3.75" customHeight="1" x14ac:dyDescent="0.25">
      <c r="G28" s="9"/>
    </row>
    <row r="29" spans="1:14" x14ac:dyDescent="0.25">
      <c r="A29" s="68" t="s">
        <v>43</v>
      </c>
      <c r="B29" s="68"/>
      <c r="C29" s="68"/>
      <c r="D29" s="68"/>
      <c r="E29" s="68"/>
      <c r="F29" s="68"/>
      <c r="G29" s="68"/>
      <c r="H29" s="68"/>
      <c r="I29" s="68"/>
      <c r="J29" s="68"/>
      <c r="K29" s="68"/>
      <c r="L29" s="68"/>
      <c r="M29" s="68"/>
    </row>
    <row r="30" spans="1:14" ht="45.75" customHeight="1" x14ac:dyDescent="0.25">
      <c r="A30" s="75" t="s">
        <v>45</v>
      </c>
      <c r="B30" s="75"/>
      <c r="C30" s="75"/>
      <c r="D30" s="75"/>
      <c r="E30" s="75"/>
      <c r="F30" s="75"/>
      <c r="G30" s="75"/>
      <c r="H30" s="75"/>
      <c r="I30" s="75"/>
      <c r="J30" s="75"/>
      <c r="K30" s="75"/>
      <c r="L30" s="75"/>
      <c r="M30" s="75"/>
    </row>
  </sheetData>
  <mergeCells count="34">
    <mergeCell ref="A26:C26"/>
    <mergeCell ref="D26:F26"/>
    <mergeCell ref="A29:M29"/>
    <mergeCell ref="A30:M30"/>
    <mergeCell ref="A23:C23"/>
    <mergeCell ref="D23:F23"/>
    <mergeCell ref="A24:C24"/>
    <mergeCell ref="D24:F24"/>
    <mergeCell ref="A25:C25"/>
    <mergeCell ref="D25:F25"/>
    <mergeCell ref="M10:M11"/>
    <mergeCell ref="B7:C7"/>
    <mergeCell ref="D7:E7"/>
    <mergeCell ref="F7:G7"/>
    <mergeCell ref="A8:M8"/>
    <mergeCell ref="A9:M9"/>
    <mergeCell ref="A10:A11"/>
    <mergeCell ref="B10:B11"/>
    <mergeCell ref="C10:C11"/>
    <mergeCell ref="D10:D11"/>
    <mergeCell ref="E10:E11"/>
    <mergeCell ref="F10:F11"/>
    <mergeCell ref="G10:I10"/>
    <mergeCell ref="J10:J11"/>
    <mergeCell ref="K10:K11"/>
    <mergeCell ref="L10:L11"/>
    <mergeCell ref="B6:C6"/>
    <mergeCell ref="D6:E6"/>
    <mergeCell ref="F6:G6"/>
    <mergeCell ref="B1:M1"/>
    <mergeCell ref="B2:M2"/>
    <mergeCell ref="B3:M3"/>
    <mergeCell ref="B4:M4"/>
    <mergeCell ref="A5:M5"/>
  </mergeCells>
  <printOptions horizontalCentered="1" verticalCentered="1"/>
  <pageMargins left="0.11811023622047245" right="0.11811023622047245" top="0.57999999999999996" bottom="0.74803149606299213" header="0.31496062992125984" footer="0.31496062992125984"/>
  <pageSetup scale="91"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2"/>
  <sheetViews>
    <sheetView tabSelected="1" zoomScale="145" zoomScaleNormal="145" zoomScalePageLayoutView="136" workbookViewId="0">
      <selection activeCell="C54" sqref="C54"/>
    </sheetView>
  </sheetViews>
  <sheetFormatPr baseColWidth="10" defaultColWidth="11.28515625" defaultRowHeight="15" x14ac:dyDescent="0.25"/>
  <cols>
    <col min="1" max="1" width="23" style="21" customWidth="1"/>
    <col min="2" max="2" width="6.140625" style="21" customWidth="1"/>
    <col min="3" max="3" width="27.85546875" style="21" customWidth="1"/>
    <col min="4" max="6" width="6.140625" style="21" customWidth="1"/>
    <col min="7" max="7" width="8.5703125" style="21" customWidth="1"/>
    <col min="8" max="8" width="9.28515625" style="21" customWidth="1"/>
    <col min="9" max="9" width="9" style="21" customWidth="1"/>
    <col min="10" max="10" width="10" style="21" customWidth="1"/>
    <col min="11" max="11" width="11.28515625" style="21" customWidth="1"/>
    <col min="12" max="12" width="12" style="21" customWidth="1"/>
    <col min="13" max="13" width="12.140625" style="21" customWidth="1"/>
    <col min="14" max="16384" width="11.28515625" style="21"/>
  </cols>
  <sheetData>
    <row r="1" spans="1:13" ht="19.5" customHeight="1" x14ac:dyDescent="0.25">
      <c r="A1" s="64"/>
      <c r="B1" s="63" t="s">
        <v>66</v>
      </c>
      <c r="C1" s="63"/>
      <c r="D1" s="63"/>
      <c r="E1" s="63"/>
      <c r="F1" s="63"/>
      <c r="G1" s="63"/>
      <c r="H1" s="63"/>
      <c r="I1" s="63"/>
      <c r="J1" s="63"/>
      <c r="K1" s="63"/>
      <c r="L1" s="63"/>
      <c r="M1" s="63"/>
    </row>
    <row r="2" spans="1:13" ht="15" customHeight="1" x14ac:dyDescent="0.25">
      <c r="A2" s="64"/>
      <c r="B2" s="57" t="s">
        <v>82</v>
      </c>
      <c r="C2" s="57"/>
      <c r="D2" s="57"/>
      <c r="E2" s="57"/>
      <c r="F2" s="57"/>
      <c r="G2" s="57"/>
      <c r="H2" s="57"/>
      <c r="I2" s="57"/>
      <c r="J2" s="57"/>
      <c r="K2" s="57"/>
      <c r="L2" s="57"/>
      <c r="M2" s="57"/>
    </row>
    <row r="3" spans="1:13" ht="14.25" customHeight="1" x14ac:dyDescent="0.25">
      <c r="A3" s="64"/>
      <c r="B3" s="57"/>
      <c r="C3" s="57"/>
      <c r="D3" s="57"/>
      <c r="E3" s="57"/>
      <c r="F3" s="57"/>
      <c r="G3" s="57"/>
      <c r="H3" s="57"/>
      <c r="I3" s="57"/>
      <c r="J3" s="57"/>
      <c r="K3" s="57"/>
      <c r="L3" s="57"/>
      <c r="M3" s="57"/>
    </row>
    <row r="4" spans="1:13" ht="21" customHeight="1" x14ac:dyDescent="0.25">
      <c r="A4" s="33"/>
      <c r="B4" s="57" t="s">
        <v>67</v>
      </c>
      <c r="C4" s="57"/>
      <c r="D4" s="57"/>
      <c r="E4" s="57"/>
      <c r="F4" s="57"/>
      <c r="G4" s="57"/>
      <c r="H4" s="57"/>
      <c r="I4" s="57"/>
      <c r="J4" s="57"/>
      <c r="K4" s="57"/>
      <c r="L4" s="57"/>
      <c r="M4" s="57"/>
    </row>
    <row r="5" spans="1:13" ht="22.5" customHeight="1" x14ac:dyDescent="0.25">
      <c r="A5" s="34"/>
      <c r="B5" s="57" t="s">
        <v>79</v>
      </c>
      <c r="C5" s="57"/>
      <c r="D5" s="57"/>
      <c r="E5" s="57"/>
      <c r="F5" s="57"/>
      <c r="G5" s="57"/>
      <c r="H5" s="57"/>
      <c r="I5" s="57"/>
      <c r="J5" s="57"/>
      <c r="K5" s="57"/>
      <c r="L5" s="57"/>
      <c r="M5" s="57"/>
    </row>
    <row r="6" spans="1:13" ht="12" customHeight="1" x14ac:dyDescent="0.25">
      <c r="A6" s="49" t="s">
        <v>83</v>
      </c>
      <c r="B6" s="51"/>
      <c r="C6" s="51"/>
      <c r="D6" s="51"/>
      <c r="E6" s="51"/>
      <c r="F6" s="51"/>
      <c r="G6" s="51"/>
      <c r="H6" s="51"/>
      <c r="I6" s="51"/>
      <c r="J6" s="51"/>
      <c r="K6" s="51"/>
      <c r="L6" s="51"/>
      <c r="M6" s="51"/>
    </row>
    <row r="7" spans="1:13" ht="54.75" customHeight="1" x14ac:dyDescent="0.25">
      <c r="A7" s="17" t="s">
        <v>63</v>
      </c>
      <c r="B7" s="66" t="s">
        <v>8</v>
      </c>
      <c r="C7" s="67"/>
      <c r="D7" s="66" t="s">
        <v>15</v>
      </c>
      <c r="E7" s="67"/>
      <c r="F7" s="66" t="s">
        <v>12</v>
      </c>
      <c r="G7" s="67"/>
      <c r="H7" s="18" t="s">
        <v>16</v>
      </c>
      <c r="I7" s="18" t="s">
        <v>26</v>
      </c>
      <c r="J7" s="18" t="s">
        <v>27</v>
      </c>
      <c r="K7" s="18" t="s">
        <v>30</v>
      </c>
      <c r="L7" s="18" t="s">
        <v>31</v>
      </c>
      <c r="M7" s="18" t="s">
        <v>27</v>
      </c>
    </row>
    <row r="8" spans="1:13" ht="15" customHeight="1" x14ac:dyDescent="0.25">
      <c r="A8" s="22">
        <v>5122.0200000000004</v>
      </c>
      <c r="B8" s="54">
        <v>3157.97</v>
      </c>
      <c r="C8" s="55">
        <v>2271.2600000000002</v>
      </c>
      <c r="D8" s="54">
        <v>2841.68</v>
      </c>
      <c r="E8" s="55">
        <v>599.07000000000005</v>
      </c>
      <c r="F8" s="54">
        <v>124601.25</v>
      </c>
      <c r="G8" s="55">
        <v>111955.61</v>
      </c>
      <c r="H8" s="23">
        <v>159333.19</v>
      </c>
      <c r="I8" s="23">
        <v>11397.63</v>
      </c>
      <c r="J8" s="24">
        <v>248133.68</v>
      </c>
      <c r="K8" s="25">
        <f>+A8+B8+D8</f>
        <v>11121.67</v>
      </c>
      <c r="L8" s="25">
        <f>+F8+H8+I8</f>
        <v>295332.07</v>
      </c>
      <c r="M8" s="25">
        <f>+J8</f>
        <v>248133.68</v>
      </c>
    </row>
    <row r="9" spans="1:13" ht="8.25" customHeight="1" x14ac:dyDescent="0.25">
      <c r="A9" s="56" t="s">
        <v>64</v>
      </c>
      <c r="B9" s="56"/>
      <c r="C9" s="56"/>
      <c r="D9" s="56"/>
      <c r="E9" s="56"/>
      <c r="F9" s="56"/>
      <c r="G9" s="56"/>
      <c r="H9" s="56"/>
      <c r="I9" s="56"/>
      <c r="J9" s="56"/>
      <c r="K9" s="56"/>
      <c r="L9" s="56"/>
      <c r="M9" s="56"/>
    </row>
    <row r="10" spans="1:13" ht="12" customHeight="1" x14ac:dyDescent="0.25">
      <c r="A10" s="49" t="s">
        <v>65</v>
      </c>
      <c r="B10" s="49"/>
      <c r="C10" s="49"/>
      <c r="D10" s="49"/>
      <c r="E10" s="49"/>
      <c r="F10" s="49"/>
      <c r="G10" s="49"/>
      <c r="H10" s="49"/>
      <c r="I10" s="49"/>
      <c r="J10" s="49"/>
      <c r="K10" s="49"/>
      <c r="L10" s="49"/>
      <c r="M10" s="49"/>
    </row>
    <row r="11" spans="1:13" ht="15.75" customHeight="1" x14ac:dyDescent="0.25">
      <c r="A11" s="49" t="s">
        <v>0</v>
      </c>
      <c r="B11" s="50" t="s">
        <v>17</v>
      </c>
      <c r="C11" s="50" t="s">
        <v>18</v>
      </c>
      <c r="D11" s="50" t="s">
        <v>19</v>
      </c>
      <c r="E11" s="50" t="s">
        <v>20</v>
      </c>
      <c r="F11" s="50" t="s">
        <v>21</v>
      </c>
      <c r="G11" s="49" t="s">
        <v>22</v>
      </c>
      <c r="H11" s="49"/>
      <c r="I11" s="49"/>
      <c r="J11" s="50" t="s">
        <v>10</v>
      </c>
      <c r="K11" s="52" t="s">
        <v>1</v>
      </c>
      <c r="L11" s="52" t="s">
        <v>9</v>
      </c>
      <c r="M11" s="49" t="s">
        <v>11</v>
      </c>
    </row>
    <row r="12" spans="1:13" ht="15.75" customHeight="1" x14ac:dyDescent="0.25">
      <c r="A12" s="49"/>
      <c r="B12" s="51"/>
      <c r="C12" s="51"/>
      <c r="D12" s="51"/>
      <c r="E12" s="51"/>
      <c r="F12" s="51"/>
      <c r="G12" s="19" t="s">
        <v>23</v>
      </c>
      <c r="H12" s="19" t="s">
        <v>24</v>
      </c>
      <c r="I12" s="19" t="s">
        <v>25</v>
      </c>
      <c r="J12" s="51"/>
      <c r="K12" s="53"/>
      <c r="L12" s="53"/>
      <c r="M12" s="49"/>
    </row>
    <row r="13" spans="1:13" ht="12" customHeight="1" x14ac:dyDescent="0.25">
      <c r="A13" s="1" t="s">
        <v>2</v>
      </c>
      <c r="B13" s="4">
        <v>1.7420000000000001E-3</v>
      </c>
      <c r="C13" s="4">
        <v>1.6739999999999999E-3</v>
      </c>
      <c r="D13" s="4">
        <v>4.1882999999999997E-2</v>
      </c>
      <c r="E13" s="4">
        <v>0</v>
      </c>
      <c r="F13" s="4">
        <v>8.1110000000000002E-3</v>
      </c>
      <c r="G13" s="32">
        <v>11121.67</v>
      </c>
      <c r="H13" s="32">
        <v>13378.25</v>
      </c>
      <c r="I13" s="32">
        <v>2012.61</v>
      </c>
      <c r="J13" s="5">
        <v>26512.53</v>
      </c>
      <c r="K13" s="3">
        <v>-0.5</v>
      </c>
      <c r="L13" s="32">
        <v>-13256.27</v>
      </c>
      <c r="M13" s="32">
        <v>13256.26</v>
      </c>
    </row>
    <row r="14" spans="1:13" ht="12" customHeight="1" x14ac:dyDescent="0.25">
      <c r="A14" s="1" t="s">
        <v>3</v>
      </c>
      <c r="B14" s="4">
        <v>1.7420000000000001E-3</v>
      </c>
      <c r="C14" s="4">
        <v>1.6739999999999999E-3</v>
      </c>
      <c r="D14" s="4">
        <v>4.5594000000000003E-2</v>
      </c>
      <c r="E14" s="4">
        <v>0</v>
      </c>
      <c r="F14" s="4">
        <v>8.1110000000000002E-3</v>
      </c>
      <c r="G14" s="32">
        <v>11121.67</v>
      </c>
      <c r="H14" s="32">
        <v>14474.22</v>
      </c>
      <c r="I14" s="32">
        <v>2012.61</v>
      </c>
      <c r="J14" s="5">
        <v>27608.5</v>
      </c>
      <c r="K14" s="3">
        <v>-0.4</v>
      </c>
      <c r="L14" s="32">
        <v>-11043.4</v>
      </c>
      <c r="M14" s="32">
        <v>16565.099999999999</v>
      </c>
    </row>
    <row r="15" spans="1:13" ht="12" customHeight="1" x14ac:dyDescent="0.25">
      <c r="A15" s="1" t="s">
        <v>4</v>
      </c>
      <c r="B15" s="4">
        <v>1.7420000000000001E-3</v>
      </c>
      <c r="C15" s="4">
        <v>1.6739999999999999E-3</v>
      </c>
      <c r="D15" s="4">
        <v>4.7715E-2</v>
      </c>
      <c r="E15" s="4">
        <v>0</v>
      </c>
      <c r="F15" s="4">
        <v>8.1110000000000002E-3</v>
      </c>
      <c r="G15" s="32">
        <v>11121.67</v>
      </c>
      <c r="H15" s="32">
        <v>15100.62</v>
      </c>
      <c r="I15" s="32">
        <v>2012.61</v>
      </c>
      <c r="J15" s="5">
        <v>28234.9</v>
      </c>
      <c r="K15" s="3">
        <v>-0.15</v>
      </c>
      <c r="L15" s="32">
        <v>-4235.24</v>
      </c>
      <c r="M15" s="32">
        <v>23999.66</v>
      </c>
    </row>
    <row r="16" spans="1:13" ht="12" customHeight="1" x14ac:dyDescent="0.25">
      <c r="A16" s="1" t="s">
        <v>5</v>
      </c>
      <c r="B16" s="4">
        <v>1.7420000000000001E-3</v>
      </c>
      <c r="C16" s="4">
        <v>1.6739999999999999E-3</v>
      </c>
      <c r="D16" s="4">
        <v>5.3016000000000001E-2</v>
      </c>
      <c r="E16" s="4">
        <v>0</v>
      </c>
      <c r="F16" s="4">
        <v>8.1110000000000002E-3</v>
      </c>
      <c r="G16" s="32">
        <v>11121.67</v>
      </c>
      <c r="H16" s="32">
        <v>16666.18</v>
      </c>
      <c r="I16" s="32">
        <v>2012.61</v>
      </c>
      <c r="J16" s="5">
        <v>29800.46</v>
      </c>
      <c r="K16" s="3">
        <v>0</v>
      </c>
      <c r="L16" s="32">
        <v>0</v>
      </c>
      <c r="M16" s="32">
        <v>29800.46</v>
      </c>
    </row>
    <row r="17" spans="1:13" ht="12" customHeight="1" x14ac:dyDescent="0.25">
      <c r="A17" s="1" t="s">
        <v>6</v>
      </c>
      <c r="B17" s="4">
        <v>1.7420000000000001E-3</v>
      </c>
      <c r="C17" s="4">
        <v>1.6739999999999999E-3</v>
      </c>
      <c r="D17" s="4">
        <v>6.4680000000000001E-2</v>
      </c>
      <c r="E17" s="4">
        <v>0</v>
      </c>
      <c r="F17" s="4">
        <v>8.1110000000000002E-3</v>
      </c>
      <c r="G17" s="32">
        <v>11121.67</v>
      </c>
      <c r="H17" s="32">
        <v>20110.93</v>
      </c>
      <c r="I17" s="32">
        <v>2012.61</v>
      </c>
      <c r="J17" s="5">
        <v>33245.21</v>
      </c>
      <c r="K17" s="3">
        <v>0.5</v>
      </c>
      <c r="L17" s="32">
        <v>16622.61</v>
      </c>
      <c r="M17" s="32">
        <v>49867.82</v>
      </c>
    </row>
    <row r="18" spans="1:13" ht="12" customHeight="1" x14ac:dyDescent="0.25">
      <c r="A18" s="1" t="s">
        <v>7</v>
      </c>
      <c r="B18" s="4">
        <v>1.7420000000000001E-3</v>
      </c>
      <c r="C18" s="4">
        <v>1.6739999999999999E-3</v>
      </c>
      <c r="D18" s="4">
        <v>7.9523999999999997E-2</v>
      </c>
      <c r="E18" s="4">
        <v>0</v>
      </c>
      <c r="F18" s="4">
        <v>8.1110000000000002E-3</v>
      </c>
      <c r="G18" s="32">
        <v>11121.67</v>
      </c>
      <c r="H18" s="32">
        <v>24494.84</v>
      </c>
      <c r="I18" s="32">
        <v>2012.61</v>
      </c>
      <c r="J18" s="5">
        <v>37629.120000000003</v>
      </c>
      <c r="K18" s="3">
        <v>0.6</v>
      </c>
      <c r="L18" s="32">
        <v>22577.47</v>
      </c>
      <c r="M18" s="32">
        <v>60206.59</v>
      </c>
    </row>
    <row r="19" spans="1:13" ht="12" customHeight="1" x14ac:dyDescent="0.25">
      <c r="A19" s="1" t="s">
        <v>68</v>
      </c>
      <c r="B19" s="4">
        <v>1.7420000000000001E-3</v>
      </c>
      <c r="C19" s="4">
        <v>1.6739999999999999E-3</v>
      </c>
      <c r="D19" s="4">
        <v>0.110804</v>
      </c>
      <c r="E19" s="4">
        <v>0</v>
      </c>
      <c r="F19" s="4">
        <v>8.1110000000000002E-3</v>
      </c>
      <c r="G19" s="32">
        <v>11121.67</v>
      </c>
      <c r="H19" s="32">
        <v>33732.83</v>
      </c>
      <c r="I19" s="32">
        <v>2012.61</v>
      </c>
      <c r="J19" s="5">
        <v>46867.11</v>
      </c>
      <c r="K19" s="3">
        <v>0.5</v>
      </c>
      <c r="L19" s="32">
        <v>23433.56</v>
      </c>
      <c r="M19" s="32">
        <v>70300.67</v>
      </c>
    </row>
    <row r="20" spans="1:13" ht="12" customHeight="1" x14ac:dyDescent="0.25">
      <c r="A20" s="1" t="s">
        <v>69</v>
      </c>
      <c r="B20" s="4">
        <v>1.7420000000000001E-3</v>
      </c>
      <c r="C20" s="4">
        <v>1.6739999999999999E-3</v>
      </c>
      <c r="D20" s="4">
        <v>0.12936</v>
      </c>
      <c r="E20" s="4">
        <v>0</v>
      </c>
      <c r="F20" s="4">
        <v>8.1110000000000002E-3</v>
      </c>
      <c r="G20" s="32">
        <v>11121.67</v>
      </c>
      <c r="H20" s="32">
        <v>39213.01</v>
      </c>
      <c r="I20" s="32">
        <v>2012.61</v>
      </c>
      <c r="J20" s="5">
        <v>52347.29</v>
      </c>
      <c r="K20" s="3">
        <v>0.5</v>
      </c>
      <c r="L20" s="32">
        <v>26173.65</v>
      </c>
      <c r="M20" s="32">
        <v>78520.94</v>
      </c>
    </row>
    <row r="21" spans="1:13" ht="12" customHeight="1" x14ac:dyDescent="0.25">
      <c r="A21" s="1" t="s">
        <v>70</v>
      </c>
      <c r="B21" s="4">
        <v>1.7420000000000001E-3</v>
      </c>
      <c r="C21" s="4">
        <v>1.6739999999999999E-3</v>
      </c>
      <c r="D21" s="4">
        <v>0.110804</v>
      </c>
      <c r="E21" s="4">
        <v>0</v>
      </c>
      <c r="F21" s="4">
        <v>8.1110000000000002E-3</v>
      </c>
      <c r="G21" s="32">
        <v>11121.67</v>
      </c>
      <c r="H21" s="32">
        <v>33732.83</v>
      </c>
      <c r="I21" s="32">
        <v>2012.61</v>
      </c>
      <c r="J21" s="5">
        <v>46867.11</v>
      </c>
      <c r="K21" s="3">
        <v>0.3</v>
      </c>
      <c r="L21" s="32">
        <v>14060.13</v>
      </c>
      <c r="M21" s="32">
        <v>60927.24</v>
      </c>
    </row>
    <row r="22" spans="1:13" ht="12" customHeight="1" x14ac:dyDescent="0.25">
      <c r="A22" s="1" t="s">
        <v>71</v>
      </c>
      <c r="B22" s="4">
        <v>1.7420000000000001E-3</v>
      </c>
      <c r="C22" s="4">
        <v>1.6739999999999999E-3</v>
      </c>
      <c r="D22" s="4">
        <v>0.12936</v>
      </c>
      <c r="E22" s="4">
        <v>0</v>
      </c>
      <c r="F22" s="4">
        <v>8.1110000000000002E-3</v>
      </c>
      <c r="G22" s="32">
        <v>11121.67</v>
      </c>
      <c r="H22" s="32">
        <v>39213.01</v>
      </c>
      <c r="I22" s="32">
        <v>2012.61</v>
      </c>
      <c r="J22" s="5">
        <v>52347.29</v>
      </c>
      <c r="K22" s="3">
        <v>0.3</v>
      </c>
      <c r="L22" s="32">
        <v>15704.19</v>
      </c>
      <c r="M22" s="32">
        <v>68051.48</v>
      </c>
    </row>
    <row r="23" spans="1:13" ht="12" customHeight="1" x14ac:dyDescent="0.25">
      <c r="A23" s="1" t="s">
        <v>72</v>
      </c>
      <c r="B23" s="4">
        <v>1.7420000000000001E-3</v>
      </c>
      <c r="C23" s="4">
        <v>1.6739999999999999E-3</v>
      </c>
      <c r="D23" s="4">
        <v>0.110804</v>
      </c>
      <c r="E23" s="4">
        <v>0</v>
      </c>
      <c r="F23" s="4">
        <v>8.1110000000000002E-3</v>
      </c>
      <c r="G23" s="32">
        <v>11121.67</v>
      </c>
      <c r="H23" s="32">
        <v>33732.83</v>
      </c>
      <c r="I23" s="32">
        <v>2012.61</v>
      </c>
      <c r="J23" s="5">
        <v>46867.11</v>
      </c>
      <c r="K23" s="3">
        <v>0</v>
      </c>
      <c r="L23" s="32">
        <v>0</v>
      </c>
      <c r="M23" s="32">
        <v>46867.11</v>
      </c>
    </row>
    <row r="24" spans="1:13" ht="12" customHeight="1" x14ac:dyDescent="0.25">
      <c r="A24" s="1" t="s">
        <v>73</v>
      </c>
      <c r="B24" s="4">
        <v>1.7420000000000001E-3</v>
      </c>
      <c r="C24" s="4">
        <v>1.6739999999999999E-3</v>
      </c>
      <c r="D24" s="4">
        <v>0.12936</v>
      </c>
      <c r="E24" s="4">
        <v>0</v>
      </c>
      <c r="F24" s="4">
        <v>8.1110000000000002E-3</v>
      </c>
      <c r="G24" s="32">
        <v>11121.67</v>
      </c>
      <c r="H24" s="32">
        <v>39213.01</v>
      </c>
      <c r="I24" s="32">
        <v>2012.61</v>
      </c>
      <c r="J24" s="5">
        <v>52347.29</v>
      </c>
      <c r="K24" s="3">
        <v>0</v>
      </c>
      <c r="L24" s="32">
        <v>0</v>
      </c>
      <c r="M24" s="32">
        <v>52347.29</v>
      </c>
    </row>
    <row r="25" spans="1:13" ht="10.5" customHeight="1" x14ac:dyDescent="0.25">
      <c r="A25" s="33"/>
      <c r="B25" s="33"/>
      <c r="C25" s="33"/>
      <c r="D25" s="33"/>
      <c r="E25" s="33"/>
      <c r="F25" s="33"/>
      <c r="G25" s="33"/>
      <c r="H25" s="33"/>
      <c r="I25" s="33"/>
      <c r="J25" s="33"/>
      <c r="K25" s="33"/>
      <c r="L25" s="33"/>
      <c r="M25" s="33"/>
    </row>
    <row r="26" spans="1:13" ht="12.75" customHeight="1" x14ac:dyDescent="0.25">
      <c r="A26" s="49" t="s">
        <v>84</v>
      </c>
      <c r="B26" s="49"/>
      <c r="C26" s="49"/>
      <c r="D26" s="49"/>
      <c r="E26" s="49"/>
      <c r="F26" s="49"/>
      <c r="G26" s="49"/>
      <c r="H26" s="49"/>
      <c r="I26" s="49"/>
      <c r="J26" s="49"/>
      <c r="K26" s="49"/>
      <c r="L26" s="49"/>
      <c r="M26" s="49"/>
    </row>
    <row r="27" spans="1:13" ht="54.75" customHeight="1" x14ac:dyDescent="0.25">
      <c r="A27" s="18" t="s">
        <v>63</v>
      </c>
      <c r="B27" s="49" t="s">
        <v>8</v>
      </c>
      <c r="C27" s="49"/>
      <c r="D27" s="49" t="s">
        <v>15</v>
      </c>
      <c r="E27" s="49"/>
      <c r="F27" s="49" t="s">
        <v>12</v>
      </c>
      <c r="G27" s="49"/>
      <c r="H27" s="18" t="s">
        <v>16</v>
      </c>
      <c r="I27" s="18" t="s">
        <v>26</v>
      </c>
      <c r="J27" s="18" t="s">
        <v>27</v>
      </c>
      <c r="K27" s="18" t="s">
        <v>30</v>
      </c>
      <c r="L27" s="18" t="s">
        <v>31</v>
      </c>
      <c r="M27" s="18" t="s">
        <v>27</v>
      </c>
    </row>
    <row r="28" spans="1:13" ht="15" customHeight="1" x14ac:dyDescent="0.25">
      <c r="A28" s="22">
        <f>+A8</f>
        <v>5122.0200000000004</v>
      </c>
      <c r="B28" s="54">
        <v>4557.12</v>
      </c>
      <c r="C28" s="55">
        <v>2271.2600000000002</v>
      </c>
      <c r="D28" s="54">
        <f>+D8</f>
        <v>2841.68</v>
      </c>
      <c r="E28" s="55">
        <v>599.07000000000005</v>
      </c>
      <c r="F28" s="54">
        <f>+F8</f>
        <v>124601.25</v>
      </c>
      <c r="G28" s="55">
        <v>111955.61</v>
      </c>
      <c r="H28" s="23">
        <f>+H8</f>
        <v>159333.19</v>
      </c>
      <c r="I28" s="23">
        <f>+I8</f>
        <v>11397.63</v>
      </c>
      <c r="J28" s="24">
        <f>+J8</f>
        <v>248133.68</v>
      </c>
      <c r="K28" s="25">
        <f>+A28+B28+D28</f>
        <v>12520.82</v>
      </c>
      <c r="L28" s="25">
        <f>+F28+H28+I28</f>
        <v>295332.07</v>
      </c>
      <c r="M28" s="25">
        <f>+J28</f>
        <v>248133.68</v>
      </c>
    </row>
    <row r="29" spans="1:13" ht="8.25" customHeight="1" x14ac:dyDescent="0.25">
      <c r="A29" s="56" t="s">
        <v>64</v>
      </c>
      <c r="B29" s="56"/>
      <c r="C29" s="56"/>
      <c r="D29" s="56"/>
      <c r="E29" s="56"/>
      <c r="F29" s="56"/>
      <c r="G29" s="56"/>
      <c r="H29" s="56"/>
      <c r="I29" s="56"/>
      <c r="J29" s="56"/>
      <c r="K29" s="56"/>
      <c r="L29" s="56"/>
      <c r="M29" s="56"/>
    </row>
    <row r="30" spans="1:13" ht="12" customHeight="1" x14ac:dyDescent="0.25">
      <c r="A30" s="49" t="s">
        <v>65</v>
      </c>
      <c r="B30" s="49"/>
      <c r="C30" s="49"/>
      <c r="D30" s="49"/>
      <c r="E30" s="49"/>
      <c r="F30" s="49"/>
      <c r="G30" s="49"/>
      <c r="H30" s="49"/>
      <c r="I30" s="49"/>
      <c r="J30" s="49"/>
      <c r="K30" s="49"/>
      <c r="L30" s="49"/>
      <c r="M30" s="49"/>
    </row>
    <row r="31" spans="1:13" ht="15.75" customHeight="1" x14ac:dyDescent="0.25">
      <c r="A31" s="49" t="s">
        <v>0</v>
      </c>
      <c r="B31" s="50" t="s">
        <v>17</v>
      </c>
      <c r="C31" s="50" t="s">
        <v>18</v>
      </c>
      <c r="D31" s="50" t="s">
        <v>19</v>
      </c>
      <c r="E31" s="50" t="s">
        <v>20</v>
      </c>
      <c r="F31" s="50" t="s">
        <v>21</v>
      </c>
      <c r="G31" s="49" t="s">
        <v>22</v>
      </c>
      <c r="H31" s="49"/>
      <c r="I31" s="49"/>
      <c r="J31" s="50" t="s">
        <v>10</v>
      </c>
      <c r="K31" s="52" t="s">
        <v>1</v>
      </c>
      <c r="L31" s="52" t="s">
        <v>9</v>
      </c>
      <c r="M31" s="49" t="s">
        <v>11</v>
      </c>
    </row>
    <row r="32" spans="1:13" ht="15.75" customHeight="1" x14ac:dyDescent="0.25">
      <c r="A32" s="49"/>
      <c r="B32" s="51"/>
      <c r="C32" s="51"/>
      <c r="D32" s="51"/>
      <c r="E32" s="51"/>
      <c r="F32" s="51"/>
      <c r="G32" s="19" t="s">
        <v>23</v>
      </c>
      <c r="H32" s="19" t="s">
        <v>24</v>
      </c>
      <c r="I32" s="19" t="s">
        <v>25</v>
      </c>
      <c r="J32" s="51"/>
      <c r="K32" s="53"/>
      <c r="L32" s="53"/>
      <c r="M32" s="49"/>
    </row>
    <row r="33" spans="1:13" ht="12" customHeight="1" x14ac:dyDescent="0.25">
      <c r="A33" s="1" t="s">
        <v>2</v>
      </c>
      <c r="B33" s="4">
        <v>1.7420000000000001E-3</v>
      </c>
      <c r="C33" s="4">
        <v>1.6739999999999999E-3</v>
      </c>
      <c r="D33" s="4">
        <v>4.1882999999999997E-2</v>
      </c>
      <c r="E33" s="4">
        <v>0</v>
      </c>
      <c r="F33" s="4">
        <v>8.1110000000000002E-3</v>
      </c>
      <c r="G33" s="32">
        <v>12520.82</v>
      </c>
      <c r="H33" s="32">
        <v>13378.25</v>
      </c>
      <c r="I33" s="32">
        <v>2012.61</v>
      </c>
      <c r="J33" s="5">
        <v>27911.68</v>
      </c>
      <c r="K33" s="3">
        <v>-0.5</v>
      </c>
      <c r="L33" s="32">
        <v>-13955.84</v>
      </c>
      <c r="M33" s="32">
        <v>13955.84</v>
      </c>
    </row>
    <row r="34" spans="1:13" ht="12" customHeight="1" x14ac:dyDescent="0.25">
      <c r="A34" s="1" t="s">
        <v>3</v>
      </c>
      <c r="B34" s="4">
        <v>1.7420000000000001E-3</v>
      </c>
      <c r="C34" s="4">
        <v>1.6739999999999999E-3</v>
      </c>
      <c r="D34" s="4">
        <v>4.5594000000000003E-2</v>
      </c>
      <c r="E34" s="4">
        <v>0</v>
      </c>
      <c r="F34" s="4">
        <v>8.1110000000000002E-3</v>
      </c>
      <c r="G34" s="32">
        <v>12520.82</v>
      </c>
      <c r="H34" s="32">
        <v>14474.22</v>
      </c>
      <c r="I34" s="32">
        <v>2012.61</v>
      </c>
      <c r="J34" s="5">
        <v>29007.65</v>
      </c>
      <c r="K34" s="3">
        <v>-0.4</v>
      </c>
      <c r="L34" s="32">
        <v>-11603.06</v>
      </c>
      <c r="M34" s="32">
        <v>17404.59</v>
      </c>
    </row>
    <row r="35" spans="1:13" ht="12" customHeight="1" x14ac:dyDescent="0.25">
      <c r="A35" s="1" t="s">
        <v>4</v>
      </c>
      <c r="B35" s="4">
        <v>1.7420000000000001E-3</v>
      </c>
      <c r="C35" s="4">
        <v>1.6739999999999999E-3</v>
      </c>
      <c r="D35" s="4">
        <v>4.7715E-2</v>
      </c>
      <c r="E35" s="4">
        <v>0</v>
      </c>
      <c r="F35" s="4">
        <v>8.1110000000000002E-3</v>
      </c>
      <c r="G35" s="32">
        <v>12520.82</v>
      </c>
      <c r="H35" s="32">
        <v>15100.62</v>
      </c>
      <c r="I35" s="32">
        <v>2012.61</v>
      </c>
      <c r="J35" s="5">
        <v>29634.05</v>
      </c>
      <c r="K35" s="3">
        <v>-0.15</v>
      </c>
      <c r="L35" s="32">
        <v>-4445.1099999999997</v>
      </c>
      <c r="M35" s="32">
        <v>25188.94</v>
      </c>
    </row>
    <row r="36" spans="1:13" ht="12" customHeight="1" x14ac:dyDescent="0.25">
      <c r="A36" s="1" t="s">
        <v>5</v>
      </c>
      <c r="B36" s="4">
        <v>1.7420000000000001E-3</v>
      </c>
      <c r="C36" s="4">
        <v>1.6739999999999999E-3</v>
      </c>
      <c r="D36" s="4">
        <v>5.3016000000000001E-2</v>
      </c>
      <c r="E36" s="4">
        <v>0</v>
      </c>
      <c r="F36" s="4">
        <v>8.1110000000000002E-3</v>
      </c>
      <c r="G36" s="32">
        <v>12520.82</v>
      </c>
      <c r="H36" s="32">
        <v>16666.18</v>
      </c>
      <c r="I36" s="32">
        <v>2012.61</v>
      </c>
      <c r="J36" s="5">
        <v>31199.61</v>
      </c>
      <c r="K36" s="3">
        <v>0</v>
      </c>
      <c r="L36" s="32">
        <v>0</v>
      </c>
      <c r="M36" s="32">
        <v>31199.61</v>
      </c>
    </row>
    <row r="37" spans="1:13" ht="12" customHeight="1" x14ac:dyDescent="0.25">
      <c r="A37" s="1" t="s">
        <v>6</v>
      </c>
      <c r="B37" s="4">
        <v>1.7420000000000001E-3</v>
      </c>
      <c r="C37" s="4">
        <v>1.6739999999999999E-3</v>
      </c>
      <c r="D37" s="4">
        <v>6.4680000000000001E-2</v>
      </c>
      <c r="E37" s="4">
        <v>0</v>
      </c>
      <c r="F37" s="4">
        <v>8.1110000000000002E-3</v>
      </c>
      <c r="G37" s="32">
        <v>12520.82</v>
      </c>
      <c r="H37" s="32">
        <v>20110.93</v>
      </c>
      <c r="I37" s="32">
        <v>2012.61</v>
      </c>
      <c r="J37" s="5">
        <v>34644.36</v>
      </c>
      <c r="K37" s="3">
        <v>0.5</v>
      </c>
      <c r="L37" s="32">
        <v>17322.18</v>
      </c>
      <c r="M37" s="32">
        <v>51966.54</v>
      </c>
    </row>
    <row r="38" spans="1:13" ht="12" customHeight="1" x14ac:dyDescent="0.25">
      <c r="A38" s="1" t="s">
        <v>7</v>
      </c>
      <c r="B38" s="4">
        <v>1.7420000000000001E-3</v>
      </c>
      <c r="C38" s="4">
        <v>1.6739999999999999E-3</v>
      </c>
      <c r="D38" s="4">
        <v>7.9523999999999997E-2</v>
      </c>
      <c r="E38" s="4">
        <v>0</v>
      </c>
      <c r="F38" s="4">
        <v>8.1110000000000002E-3</v>
      </c>
      <c r="G38" s="32">
        <v>12520.82</v>
      </c>
      <c r="H38" s="32">
        <v>24494.84</v>
      </c>
      <c r="I38" s="32">
        <v>2012.61</v>
      </c>
      <c r="J38" s="5">
        <v>39028.269999999997</v>
      </c>
      <c r="K38" s="3">
        <v>0.6</v>
      </c>
      <c r="L38" s="32">
        <v>23416.959999999999</v>
      </c>
      <c r="M38" s="32">
        <v>62445.23</v>
      </c>
    </row>
    <row r="39" spans="1:13" ht="12" customHeight="1" x14ac:dyDescent="0.25">
      <c r="A39" s="1" t="s">
        <v>68</v>
      </c>
      <c r="B39" s="4">
        <v>1.7420000000000001E-3</v>
      </c>
      <c r="C39" s="4">
        <v>1.6739999999999999E-3</v>
      </c>
      <c r="D39" s="4">
        <v>0.110804</v>
      </c>
      <c r="E39" s="4">
        <v>0</v>
      </c>
      <c r="F39" s="4">
        <v>8.1110000000000002E-3</v>
      </c>
      <c r="G39" s="32">
        <v>12520.82</v>
      </c>
      <c r="H39" s="32">
        <v>33732.83</v>
      </c>
      <c r="I39" s="32">
        <v>2012.61</v>
      </c>
      <c r="J39" s="5">
        <v>48266.26</v>
      </c>
      <c r="K39" s="3">
        <v>0.5</v>
      </c>
      <c r="L39" s="32">
        <v>24133.13</v>
      </c>
      <c r="M39" s="32">
        <v>72399.39</v>
      </c>
    </row>
    <row r="40" spans="1:13" ht="12" customHeight="1" x14ac:dyDescent="0.25">
      <c r="A40" s="1" t="s">
        <v>69</v>
      </c>
      <c r="B40" s="4">
        <v>1.7420000000000001E-3</v>
      </c>
      <c r="C40" s="4">
        <v>1.6739999999999999E-3</v>
      </c>
      <c r="D40" s="4">
        <v>0.12936</v>
      </c>
      <c r="E40" s="4">
        <v>0</v>
      </c>
      <c r="F40" s="4">
        <v>8.1110000000000002E-3</v>
      </c>
      <c r="G40" s="32">
        <v>12520.82</v>
      </c>
      <c r="H40" s="32">
        <v>39213.01</v>
      </c>
      <c r="I40" s="32">
        <v>2012.61</v>
      </c>
      <c r="J40" s="5">
        <v>53746.44</v>
      </c>
      <c r="K40" s="3">
        <v>0.5</v>
      </c>
      <c r="L40" s="32">
        <v>26873.22</v>
      </c>
      <c r="M40" s="32">
        <v>80619.66</v>
      </c>
    </row>
    <row r="41" spans="1:13" ht="12" customHeight="1" x14ac:dyDescent="0.25">
      <c r="A41" s="1" t="s">
        <v>70</v>
      </c>
      <c r="B41" s="4">
        <v>1.7420000000000001E-3</v>
      </c>
      <c r="C41" s="4">
        <v>1.6739999999999999E-3</v>
      </c>
      <c r="D41" s="4">
        <v>0.110804</v>
      </c>
      <c r="E41" s="4">
        <v>0</v>
      </c>
      <c r="F41" s="4">
        <v>8.1110000000000002E-3</v>
      </c>
      <c r="G41" s="32">
        <v>12520.82</v>
      </c>
      <c r="H41" s="32">
        <v>33732.83</v>
      </c>
      <c r="I41" s="32">
        <v>2012.61</v>
      </c>
      <c r="J41" s="5">
        <v>48266.26</v>
      </c>
      <c r="K41" s="3">
        <v>0.3</v>
      </c>
      <c r="L41" s="32">
        <v>14479.88</v>
      </c>
      <c r="M41" s="32">
        <v>62746.14</v>
      </c>
    </row>
    <row r="42" spans="1:13" ht="12" customHeight="1" x14ac:dyDescent="0.25">
      <c r="A42" s="1" t="s">
        <v>71</v>
      </c>
      <c r="B42" s="4">
        <v>1.7420000000000001E-3</v>
      </c>
      <c r="C42" s="4">
        <v>1.6739999999999999E-3</v>
      </c>
      <c r="D42" s="4">
        <v>0.12936</v>
      </c>
      <c r="E42" s="4">
        <v>0</v>
      </c>
      <c r="F42" s="4">
        <v>8.1110000000000002E-3</v>
      </c>
      <c r="G42" s="32">
        <v>12520.82</v>
      </c>
      <c r="H42" s="32">
        <v>39213.01</v>
      </c>
      <c r="I42" s="32">
        <v>2012.61</v>
      </c>
      <c r="J42" s="5">
        <v>53746.44</v>
      </c>
      <c r="K42" s="3">
        <v>0.3</v>
      </c>
      <c r="L42" s="32">
        <v>16123.93</v>
      </c>
      <c r="M42" s="32">
        <v>69870.37</v>
      </c>
    </row>
    <row r="43" spans="1:13" ht="12" customHeight="1" x14ac:dyDescent="0.25">
      <c r="A43" s="1" t="s">
        <v>72</v>
      </c>
      <c r="B43" s="4">
        <v>1.7420000000000001E-3</v>
      </c>
      <c r="C43" s="4">
        <v>1.6739999999999999E-3</v>
      </c>
      <c r="D43" s="4">
        <v>0.110804</v>
      </c>
      <c r="E43" s="4">
        <v>0</v>
      </c>
      <c r="F43" s="4">
        <v>8.1110000000000002E-3</v>
      </c>
      <c r="G43" s="32">
        <v>12520.82</v>
      </c>
      <c r="H43" s="32">
        <v>33732.83</v>
      </c>
      <c r="I43" s="32">
        <v>2012.61</v>
      </c>
      <c r="J43" s="5">
        <v>48266.26</v>
      </c>
      <c r="K43" s="3">
        <v>0</v>
      </c>
      <c r="L43" s="32">
        <v>0</v>
      </c>
      <c r="M43" s="32">
        <v>48266.26</v>
      </c>
    </row>
    <row r="44" spans="1:13" ht="12" customHeight="1" x14ac:dyDescent="0.25">
      <c r="A44" s="1" t="s">
        <v>73</v>
      </c>
      <c r="B44" s="4">
        <v>1.7420000000000001E-3</v>
      </c>
      <c r="C44" s="4">
        <v>1.6739999999999999E-3</v>
      </c>
      <c r="D44" s="4">
        <v>0.12936</v>
      </c>
      <c r="E44" s="4">
        <v>0</v>
      </c>
      <c r="F44" s="4">
        <v>8.1110000000000002E-3</v>
      </c>
      <c r="G44" s="32">
        <v>12520.82</v>
      </c>
      <c r="H44" s="32">
        <v>39213.01</v>
      </c>
      <c r="I44" s="32">
        <v>2012.61</v>
      </c>
      <c r="J44" s="5">
        <v>53746.44</v>
      </c>
      <c r="K44" s="3">
        <v>0</v>
      </c>
      <c r="L44" s="32">
        <v>0</v>
      </c>
      <c r="M44" s="32">
        <v>53746.44</v>
      </c>
    </row>
    <row r="45" spans="1:13" ht="19.5" customHeight="1" x14ac:dyDescent="0.25">
      <c r="A45" s="33"/>
      <c r="B45" s="33"/>
      <c r="C45" s="33"/>
      <c r="D45" s="33"/>
      <c r="E45" s="33"/>
      <c r="F45" s="33"/>
      <c r="G45" s="33"/>
      <c r="H45" s="33"/>
      <c r="I45" s="33"/>
      <c r="J45" s="33"/>
      <c r="K45" s="33"/>
      <c r="L45" s="33"/>
      <c r="M45" s="33"/>
    </row>
    <row r="46" spans="1:13" ht="12" customHeight="1" x14ac:dyDescent="0.25">
      <c r="A46" s="46" t="s">
        <v>35</v>
      </c>
      <c r="B46" s="15"/>
      <c r="C46" s="15"/>
      <c r="D46" s="16"/>
      <c r="E46" s="16"/>
      <c r="F46" s="33"/>
      <c r="G46" s="34"/>
      <c r="H46" s="33"/>
      <c r="I46" s="47" t="s">
        <v>38</v>
      </c>
      <c r="J46" s="40"/>
      <c r="K46" s="41"/>
      <c r="L46" s="41"/>
      <c r="M46" s="42"/>
    </row>
    <row r="47" spans="1:13" ht="12" customHeight="1" x14ac:dyDescent="0.25">
      <c r="A47" s="59" t="s">
        <v>36</v>
      </c>
      <c r="B47" s="59"/>
      <c r="C47" s="59"/>
      <c r="D47" s="49" t="s">
        <v>37</v>
      </c>
      <c r="E47" s="49"/>
      <c r="F47" s="49"/>
      <c r="G47" s="34"/>
      <c r="H47" s="33"/>
      <c r="I47" s="35" t="s">
        <v>56</v>
      </c>
      <c r="J47" s="34"/>
      <c r="K47" s="33"/>
      <c r="L47" s="33"/>
      <c r="M47" s="36"/>
    </row>
    <row r="48" spans="1:13" ht="12" customHeight="1" x14ac:dyDescent="0.25">
      <c r="A48" s="60" t="s">
        <v>32</v>
      </c>
      <c r="B48" s="61"/>
      <c r="C48" s="62"/>
      <c r="D48" s="58">
        <f>+L28*1.5</f>
        <v>442998.10499999998</v>
      </c>
      <c r="E48" s="58">
        <v>375776.29499999998</v>
      </c>
      <c r="F48" s="58">
        <v>375776.29499999998</v>
      </c>
      <c r="G48" s="34"/>
      <c r="H48" s="33"/>
      <c r="I48" s="35" t="s">
        <v>57</v>
      </c>
      <c r="J48" s="34"/>
      <c r="K48" s="33"/>
      <c r="L48" s="33"/>
      <c r="M48" s="36"/>
    </row>
    <row r="49" spans="1:13" ht="12" customHeight="1" x14ac:dyDescent="0.25">
      <c r="A49" s="60" t="s">
        <v>33</v>
      </c>
      <c r="B49" s="61"/>
      <c r="C49" s="62"/>
      <c r="D49" s="58">
        <f>+L28*1.3</f>
        <v>383931.69100000005</v>
      </c>
      <c r="E49" s="58">
        <v>325672.78899999999</v>
      </c>
      <c r="F49" s="58">
        <v>325672.78899999999</v>
      </c>
      <c r="G49" s="34"/>
      <c r="H49" s="33"/>
      <c r="I49" s="35" t="s">
        <v>58</v>
      </c>
      <c r="J49" s="34"/>
      <c r="K49" s="33"/>
      <c r="L49" s="33"/>
      <c r="M49" s="36"/>
    </row>
    <row r="50" spans="1:13" ht="12" customHeight="1" x14ac:dyDescent="0.25">
      <c r="A50" s="57" t="s">
        <v>34</v>
      </c>
      <c r="B50" s="57"/>
      <c r="C50" s="57"/>
      <c r="D50" s="58">
        <f>+L28</f>
        <v>295332.07</v>
      </c>
      <c r="E50" s="58">
        <v>250517.53</v>
      </c>
      <c r="F50" s="58">
        <v>250517.53</v>
      </c>
      <c r="G50" s="34"/>
      <c r="H50" s="33"/>
      <c r="I50" s="35" t="s">
        <v>59</v>
      </c>
      <c r="J50" s="34"/>
      <c r="K50" s="33"/>
      <c r="L50" s="33"/>
      <c r="M50" s="36"/>
    </row>
    <row r="51" spans="1:13" ht="12" customHeight="1" x14ac:dyDescent="0.25">
      <c r="A51" s="20"/>
      <c r="B51" s="20"/>
      <c r="C51" s="20"/>
      <c r="D51" s="27"/>
      <c r="E51" s="27"/>
      <c r="F51" s="27"/>
      <c r="G51" s="34"/>
      <c r="H51" s="33"/>
      <c r="I51" s="43" t="s">
        <v>60</v>
      </c>
      <c r="J51" s="37"/>
      <c r="K51" s="38"/>
      <c r="L51" s="38"/>
      <c r="M51" s="39"/>
    </row>
    <row r="52" spans="1:13" ht="13.5" customHeight="1" x14ac:dyDescent="0.25">
      <c r="A52" s="45" t="s">
        <v>74</v>
      </c>
      <c r="B52" s="44"/>
      <c r="C52" s="44"/>
      <c r="D52" s="44"/>
      <c r="E52" s="44"/>
      <c r="F52" s="44"/>
      <c r="G52" s="44"/>
      <c r="H52" s="44"/>
      <c r="I52" s="44"/>
      <c r="J52" s="34"/>
      <c r="K52" s="33"/>
      <c r="L52" s="33"/>
      <c r="M52" s="33"/>
    </row>
    <row r="53" spans="1:13" ht="36.75" customHeight="1" x14ac:dyDescent="0.25">
      <c r="A53" s="48" t="s">
        <v>75</v>
      </c>
      <c r="B53" s="48"/>
      <c r="C53" s="20" t="s">
        <v>85</v>
      </c>
      <c r="D53" s="20"/>
      <c r="E53" s="20"/>
      <c r="F53" s="20"/>
      <c r="G53" s="20"/>
      <c r="H53" s="20"/>
      <c r="I53" s="44"/>
      <c r="J53" s="34"/>
      <c r="K53" s="33"/>
      <c r="L53" s="33"/>
      <c r="M53" s="33"/>
    </row>
    <row r="54" spans="1:13" ht="12" customHeight="1" x14ac:dyDescent="0.25">
      <c r="A54" s="48" t="s">
        <v>76</v>
      </c>
      <c r="B54" s="48"/>
      <c r="C54" s="44" t="s">
        <v>86</v>
      </c>
      <c r="D54" s="44"/>
      <c r="E54" s="44"/>
      <c r="F54" s="44"/>
      <c r="G54" s="44"/>
      <c r="H54" s="44"/>
      <c r="I54" s="44"/>
      <c r="J54" s="34"/>
      <c r="K54" s="33"/>
      <c r="L54" s="33"/>
      <c r="M54" s="33"/>
    </row>
    <row r="55" spans="1:13" ht="21.75" customHeight="1" x14ac:dyDescent="0.25">
      <c r="A55" s="48" t="s">
        <v>77</v>
      </c>
      <c r="B55" s="48"/>
      <c r="C55" s="20" t="s">
        <v>87</v>
      </c>
      <c r="D55" s="20"/>
      <c r="E55" s="20"/>
      <c r="F55" s="20"/>
      <c r="G55" s="20"/>
      <c r="H55" s="20"/>
      <c r="I55" s="44"/>
      <c r="J55" s="34"/>
      <c r="K55" s="33"/>
      <c r="L55" s="33"/>
      <c r="M55" s="33"/>
    </row>
    <row r="56" spans="1:13" ht="14.25" customHeight="1" x14ac:dyDescent="0.25">
      <c r="A56" s="48" t="s">
        <v>78</v>
      </c>
      <c r="B56" s="48"/>
      <c r="C56" s="20" t="s">
        <v>88</v>
      </c>
      <c r="D56" s="20"/>
      <c r="E56" s="20"/>
      <c r="F56" s="20"/>
      <c r="G56" s="20"/>
      <c r="H56" s="20"/>
      <c r="I56" s="44"/>
      <c r="J56" s="34"/>
      <c r="K56" s="33"/>
      <c r="L56" s="33"/>
      <c r="M56" s="33"/>
    </row>
    <row r="57" spans="1:13" x14ac:dyDescent="0.25">
      <c r="A57" s="34"/>
      <c r="B57" s="34"/>
      <c r="C57" s="34"/>
      <c r="D57" s="34"/>
      <c r="E57" s="34"/>
      <c r="F57" s="34"/>
      <c r="G57" s="34"/>
      <c r="H57" s="34"/>
      <c r="I57" s="34"/>
      <c r="J57" s="34"/>
      <c r="K57" s="34"/>
      <c r="L57" s="34"/>
      <c r="M57" s="34"/>
    </row>
    <row r="58" spans="1:13" x14ac:dyDescent="0.25">
      <c r="A58" s="57" t="s">
        <v>43</v>
      </c>
      <c r="B58" s="57"/>
      <c r="C58" s="57"/>
      <c r="D58" s="57"/>
      <c r="E58" s="57"/>
      <c r="F58" s="57"/>
      <c r="G58" s="57"/>
      <c r="H58" s="57"/>
      <c r="I58" s="57"/>
      <c r="J58" s="57"/>
      <c r="K58" s="57"/>
      <c r="L58" s="57"/>
      <c r="M58" s="57"/>
    </row>
    <row r="59" spans="1:13" ht="38.25" customHeight="1" x14ac:dyDescent="0.25">
      <c r="A59" s="65" t="s">
        <v>62</v>
      </c>
      <c r="B59" s="65"/>
      <c r="C59" s="65"/>
      <c r="D59" s="65"/>
      <c r="E59" s="65"/>
      <c r="F59" s="65"/>
      <c r="G59" s="65"/>
      <c r="H59" s="65"/>
      <c r="I59" s="65"/>
      <c r="J59" s="65"/>
      <c r="K59" s="65"/>
      <c r="L59" s="65"/>
      <c r="M59" s="65"/>
    </row>
    <row r="60" spans="1:13" ht="20.25" customHeight="1" x14ac:dyDescent="0.25">
      <c r="A60" s="57" t="s">
        <v>81</v>
      </c>
      <c r="B60" s="57"/>
      <c r="C60" s="57"/>
      <c r="D60" s="57"/>
      <c r="E60" s="57"/>
      <c r="F60" s="57"/>
      <c r="G60" s="57"/>
      <c r="H60" s="57"/>
      <c r="I60" s="57"/>
      <c r="J60" s="57"/>
      <c r="K60" s="57"/>
      <c r="L60" s="57"/>
      <c r="M60" s="57"/>
    </row>
    <row r="61" spans="1:13" ht="45.75" customHeight="1" x14ac:dyDescent="0.25">
      <c r="A61" s="57" t="s">
        <v>80</v>
      </c>
      <c r="B61" s="57"/>
      <c r="C61" s="57"/>
      <c r="D61" s="57"/>
      <c r="E61" s="57"/>
      <c r="F61" s="57"/>
      <c r="G61" s="57"/>
      <c r="H61" s="57"/>
      <c r="I61" s="57"/>
      <c r="J61" s="57"/>
      <c r="K61" s="57"/>
      <c r="L61" s="57"/>
      <c r="M61" s="57"/>
    </row>
    <row r="62" spans="1:13" x14ac:dyDescent="0.25">
      <c r="A62" s="34"/>
      <c r="B62" s="34"/>
      <c r="C62" s="34"/>
      <c r="D62" s="34"/>
      <c r="E62" s="34"/>
      <c r="F62" s="34"/>
      <c r="G62" s="34"/>
      <c r="H62" s="34"/>
      <c r="I62" s="34"/>
      <c r="J62" s="34"/>
      <c r="K62" s="34"/>
      <c r="L62" s="34"/>
      <c r="M62" s="34"/>
    </row>
  </sheetData>
  <mergeCells count="61">
    <mergeCell ref="A61:M61"/>
    <mergeCell ref="A60:M60"/>
    <mergeCell ref="A58:M58"/>
    <mergeCell ref="A59:M59"/>
    <mergeCell ref="B7:C7"/>
    <mergeCell ref="D7:E7"/>
    <mergeCell ref="F7:G7"/>
    <mergeCell ref="D8:E8"/>
    <mergeCell ref="F8:G8"/>
    <mergeCell ref="A9:M9"/>
    <mergeCell ref="A10:M10"/>
    <mergeCell ref="A11:A12"/>
    <mergeCell ref="B8:C8"/>
    <mergeCell ref="M11:M12"/>
    <mergeCell ref="G11:I11"/>
    <mergeCell ref="J11:J12"/>
    <mergeCell ref="K11:K12"/>
    <mergeCell ref="B1:M1"/>
    <mergeCell ref="B4:M4"/>
    <mergeCell ref="A6:M6"/>
    <mergeCell ref="B2:M3"/>
    <mergeCell ref="B5:M5"/>
    <mergeCell ref="A1:A3"/>
    <mergeCell ref="L11:L12"/>
    <mergeCell ref="A50:C50"/>
    <mergeCell ref="D50:F50"/>
    <mergeCell ref="B11:B12"/>
    <mergeCell ref="C11:C12"/>
    <mergeCell ref="D11:D12"/>
    <mergeCell ref="E11:E12"/>
    <mergeCell ref="F11:F12"/>
    <mergeCell ref="A47:C47"/>
    <mergeCell ref="D47:F47"/>
    <mergeCell ref="A48:C48"/>
    <mergeCell ref="D48:F48"/>
    <mergeCell ref="A49:C49"/>
    <mergeCell ref="D49:F49"/>
    <mergeCell ref="A26:M26"/>
    <mergeCell ref="B27:C27"/>
    <mergeCell ref="D27:E27"/>
    <mergeCell ref="F27:G27"/>
    <mergeCell ref="B28:C28"/>
    <mergeCell ref="D28:E28"/>
    <mergeCell ref="F28:G28"/>
    <mergeCell ref="A29:M29"/>
    <mergeCell ref="A30:M30"/>
    <mergeCell ref="A31:A32"/>
    <mergeCell ref="B31:B32"/>
    <mergeCell ref="C31:C32"/>
    <mergeCell ref="D31:D32"/>
    <mergeCell ref="E31:E32"/>
    <mergeCell ref="F31:F32"/>
    <mergeCell ref="G31:I31"/>
    <mergeCell ref="J31:J32"/>
    <mergeCell ref="K31:K32"/>
    <mergeCell ref="L31:L32"/>
    <mergeCell ref="M31:M32"/>
    <mergeCell ref="A56:B56"/>
    <mergeCell ref="A53:B53"/>
    <mergeCell ref="A54:B54"/>
    <mergeCell ref="A55:B5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Febrero 2016 con form</vt:lpstr>
      <vt:lpstr>julio 2016 sin formulas</vt:lpstr>
      <vt:lpstr>publicacion aseo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Edilberto Guevara Castaño</dc:creator>
  <cp:keywords/>
  <dc:description/>
  <cp:lastModifiedBy>Comercial Espa</cp:lastModifiedBy>
  <cp:lastPrinted>2016-04-01T13:40:33Z</cp:lastPrinted>
  <dcterms:created xsi:type="dcterms:W3CDTF">2013-07-12T15:32:29Z</dcterms:created>
  <dcterms:modified xsi:type="dcterms:W3CDTF">2026-07-28T19:27:06Z</dcterms:modified>
  <cp:category/>
</cp:coreProperties>
</file>